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charts/chart32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charts/chart33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charts/chart34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charts/chart35.xml" ContentType="application/vnd.openxmlformats-officedocument.drawingml.chart+xml"/>
  <Override PartName="/xl/charts/style35.xml" ContentType="application/vnd.ms-office.chartstyle+xml"/>
  <Override PartName="/xl/charts/colors35.xml" ContentType="application/vnd.ms-office.chartcolorstyle+xml"/>
  <Override PartName="/xl/charts/chart36.xml" ContentType="application/vnd.openxmlformats-officedocument.drawingml.chart+xml"/>
  <Override PartName="/xl/charts/style36.xml" ContentType="application/vnd.ms-office.chartstyle+xml"/>
  <Override PartName="/xl/charts/colors36.xml" ContentType="application/vnd.ms-office.chartcolorstyle+xml"/>
  <Override PartName="/xl/charts/chart37.xml" ContentType="application/vnd.openxmlformats-officedocument.drawingml.chart+xml"/>
  <Override PartName="/xl/charts/style37.xml" ContentType="application/vnd.ms-office.chartstyle+xml"/>
  <Override PartName="/xl/charts/colors37.xml" ContentType="application/vnd.ms-office.chartcolorstyle+xml"/>
  <Override PartName="/xl/charts/chart38.xml" ContentType="application/vnd.openxmlformats-officedocument.drawingml.chart+xml"/>
  <Override PartName="/xl/charts/style38.xml" ContentType="application/vnd.ms-office.chartstyle+xml"/>
  <Override PartName="/xl/charts/colors38.xml" ContentType="application/vnd.ms-office.chartcolorstyle+xml"/>
  <Override PartName="/xl/charts/chart39.xml" ContentType="application/vnd.openxmlformats-officedocument.drawingml.chart+xml"/>
  <Override PartName="/xl/charts/style39.xml" ContentType="application/vnd.ms-office.chartstyle+xml"/>
  <Override PartName="/xl/charts/colors39.xml" ContentType="application/vnd.ms-office.chartcolorstyle+xml"/>
  <Override PartName="/xl/charts/chart40.xml" ContentType="application/vnd.openxmlformats-officedocument.drawingml.chart+xml"/>
  <Override PartName="/xl/charts/style40.xml" ContentType="application/vnd.ms-office.chartstyle+xml"/>
  <Override PartName="/xl/charts/colors40.xml" ContentType="application/vnd.ms-office.chartcolorstyle+xml"/>
  <Override PartName="/xl/charts/chart41.xml" ContentType="application/vnd.openxmlformats-officedocument.drawingml.chart+xml"/>
  <Override PartName="/xl/charts/style41.xml" ContentType="application/vnd.ms-office.chartstyle+xml"/>
  <Override PartName="/xl/charts/colors41.xml" ContentType="application/vnd.ms-office.chartcolorstyle+xml"/>
  <Override PartName="/xl/charts/chart42.xml" ContentType="application/vnd.openxmlformats-officedocument.drawingml.chart+xml"/>
  <Override PartName="/xl/charts/style42.xml" ContentType="application/vnd.ms-office.chartstyle+xml"/>
  <Override PartName="/xl/charts/colors42.xml" ContentType="application/vnd.ms-office.chartcolorstyle+xml"/>
  <Override PartName="/xl/charts/chart43.xml" ContentType="application/vnd.openxmlformats-officedocument.drawingml.chart+xml"/>
  <Override PartName="/xl/charts/style43.xml" ContentType="application/vnd.ms-office.chartstyle+xml"/>
  <Override PartName="/xl/charts/colors43.xml" ContentType="application/vnd.ms-office.chartcolorstyle+xml"/>
  <Override PartName="/xl/charts/chart44.xml" ContentType="application/vnd.openxmlformats-officedocument.drawingml.chart+xml"/>
  <Override PartName="/xl/charts/style44.xml" ContentType="application/vnd.ms-office.chartstyle+xml"/>
  <Override PartName="/xl/charts/colors44.xml" ContentType="application/vnd.ms-office.chartcolorstyle+xml"/>
  <Override PartName="/xl/charts/chart45.xml" ContentType="application/vnd.openxmlformats-officedocument.drawingml.chart+xml"/>
  <Override PartName="/xl/charts/style45.xml" ContentType="application/vnd.ms-office.chartstyle+xml"/>
  <Override PartName="/xl/charts/colors45.xml" ContentType="application/vnd.ms-office.chartcolorstyle+xml"/>
  <Override PartName="/xl/charts/chart46.xml" ContentType="application/vnd.openxmlformats-officedocument.drawingml.chart+xml"/>
  <Override PartName="/xl/charts/style46.xml" ContentType="application/vnd.ms-office.chartstyle+xml"/>
  <Override PartName="/xl/charts/colors46.xml" ContentType="application/vnd.ms-office.chartcolorstyle+xml"/>
  <Override PartName="/xl/drawings/drawing3.xml" ContentType="application/vnd.openxmlformats-officedocument.drawing+xml"/>
  <Override PartName="/xl/charts/chart47.xml" ContentType="application/vnd.openxmlformats-officedocument.drawingml.chart+xml"/>
  <Override PartName="/xl/charts/style47.xml" ContentType="application/vnd.ms-office.chartstyle+xml"/>
  <Override PartName="/xl/charts/colors47.xml" ContentType="application/vnd.ms-office.chartcolorstyle+xml"/>
  <Override PartName="/xl/charts/chart48.xml" ContentType="application/vnd.openxmlformats-officedocument.drawingml.chart+xml"/>
  <Override PartName="/xl/charts/style48.xml" ContentType="application/vnd.ms-office.chartstyle+xml"/>
  <Override PartName="/xl/charts/colors48.xml" ContentType="application/vnd.ms-office.chartcolorstyle+xml"/>
  <Override PartName="/xl/charts/chart49.xml" ContentType="application/vnd.openxmlformats-officedocument.drawingml.chart+xml"/>
  <Override PartName="/xl/charts/style49.xml" ContentType="application/vnd.ms-office.chartstyle+xml"/>
  <Override PartName="/xl/charts/colors49.xml" ContentType="application/vnd.ms-office.chartcolorstyle+xml"/>
  <Override PartName="/xl/charts/chart50.xml" ContentType="application/vnd.openxmlformats-officedocument.drawingml.chart+xml"/>
  <Override PartName="/xl/charts/style50.xml" ContentType="application/vnd.ms-office.chartstyle+xml"/>
  <Override PartName="/xl/charts/colors50.xml" ContentType="application/vnd.ms-office.chartcolorstyle+xml"/>
  <Override PartName="/xl/charts/chart51.xml" ContentType="application/vnd.openxmlformats-officedocument.drawingml.chart+xml"/>
  <Override PartName="/xl/charts/style51.xml" ContentType="application/vnd.ms-office.chartstyle+xml"/>
  <Override PartName="/xl/charts/colors51.xml" ContentType="application/vnd.ms-office.chartcolorstyle+xml"/>
  <Override PartName="/xl/charts/chart52.xml" ContentType="application/vnd.openxmlformats-officedocument.drawingml.chart+xml"/>
  <Override PartName="/xl/charts/style52.xml" ContentType="application/vnd.ms-office.chartstyle+xml"/>
  <Override PartName="/xl/charts/colors52.xml" ContentType="application/vnd.ms-office.chartcolorstyle+xml"/>
  <Override PartName="/xl/charts/chart53.xml" ContentType="application/vnd.openxmlformats-officedocument.drawingml.chart+xml"/>
  <Override PartName="/xl/charts/style53.xml" ContentType="application/vnd.ms-office.chartstyle+xml"/>
  <Override PartName="/xl/charts/colors53.xml" ContentType="application/vnd.ms-office.chartcolorstyle+xml"/>
  <Override PartName="/xl/charts/chart54.xml" ContentType="application/vnd.openxmlformats-officedocument.drawingml.chart+xml"/>
  <Override PartName="/xl/charts/style54.xml" ContentType="application/vnd.ms-office.chartstyle+xml"/>
  <Override PartName="/xl/charts/colors54.xml" ContentType="application/vnd.ms-office.chartcolorstyle+xml"/>
  <Override PartName="/xl/charts/chart55.xml" ContentType="application/vnd.openxmlformats-officedocument.drawingml.chart+xml"/>
  <Override PartName="/xl/charts/style55.xml" ContentType="application/vnd.ms-office.chartstyle+xml"/>
  <Override PartName="/xl/charts/colors55.xml" ContentType="application/vnd.ms-office.chartcolorstyle+xml"/>
  <Override PartName="/xl/charts/chart56.xml" ContentType="application/vnd.openxmlformats-officedocument.drawingml.chart+xml"/>
  <Override PartName="/xl/charts/style56.xml" ContentType="application/vnd.ms-office.chartstyle+xml"/>
  <Override PartName="/xl/charts/colors56.xml" ContentType="application/vnd.ms-office.chartcolorstyle+xml"/>
  <Override PartName="/xl/charts/chart57.xml" ContentType="application/vnd.openxmlformats-officedocument.drawingml.chart+xml"/>
  <Override PartName="/xl/charts/style57.xml" ContentType="application/vnd.ms-office.chartstyle+xml"/>
  <Override PartName="/xl/charts/colors57.xml" ContentType="application/vnd.ms-office.chartcolorstyle+xml"/>
  <Override PartName="/xl/charts/chart58.xml" ContentType="application/vnd.openxmlformats-officedocument.drawingml.chart+xml"/>
  <Override PartName="/xl/charts/style58.xml" ContentType="application/vnd.ms-office.chartstyle+xml"/>
  <Override PartName="/xl/charts/colors58.xml" ContentType="application/vnd.ms-office.chartcolorstyle+xml"/>
  <Override PartName="/xl/drawings/drawing4.xml" ContentType="application/vnd.openxmlformats-officedocument.drawing+xml"/>
  <Override PartName="/xl/charts/chart59.xml" ContentType="application/vnd.openxmlformats-officedocument.drawingml.chart+xml"/>
  <Override PartName="/xl/charts/style59.xml" ContentType="application/vnd.ms-office.chartstyle+xml"/>
  <Override PartName="/xl/charts/colors59.xml" ContentType="application/vnd.ms-office.chartcolorstyle+xml"/>
  <Override PartName="/xl/charts/chart60.xml" ContentType="application/vnd.openxmlformats-officedocument.drawingml.chart+xml"/>
  <Override PartName="/xl/charts/style60.xml" ContentType="application/vnd.ms-office.chartstyle+xml"/>
  <Override PartName="/xl/charts/colors60.xml" ContentType="application/vnd.ms-office.chartcolorstyle+xml"/>
  <Override PartName="/xl/charts/chart61.xml" ContentType="application/vnd.openxmlformats-officedocument.drawingml.chart+xml"/>
  <Override PartName="/xl/charts/style61.xml" ContentType="application/vnd.ms-office.chartstyle+xml"/>
  <Override PartName="/xl/charts/colors61.xml" ContentType="application/vnd.ms-office.chartcolorstyle+xml"/>
  <Override PartName="/xl/charts/chart62.xml" ContentType="application/vnd.openxmlformats-officedocument.drawingml.chart+xml"/>
  <Override PartName="/xl/charts/style62.xml" ContentType="application/vnd.ms-office.chartstyle+xml"/>
  <Override PartName="/xl/charts/colors62.xml" ContentType="application/vnd.ms-office.chartcolorstyle+xml"/>
  <Override PartName="/xl/charts/chart63.xml" ContentType="application/vnd.openxmlformats-officedocument.drawingml.chart+xml"/>
  <Override PartName="/xl/charts/style63.xml" ContentType="application/vnd.ms-office.chartstyle+xml"/>
  <Override PartName="/xl/charts/colors63.xml" ContentType="application/vnd.ms-office.chartcolorstyle+xml"/>
  <Override PartName="/xl/charts/chart64.xml" ContentType="application/vnd.openxmlformats-officedocument.drawingml.chart+xml"/>
  <Override PartName="/xl/charts/style64.xml" ContentType="application/vnd.ms-office.chartstyle+xml"/>
  <Override PartName="/xl/charts/colors64.xml" ContentType="application/vnd.ms-office.chartcolorstyle+xml"/>
  <Override PartName="/xl/charts/chart65.xml" ContentType="application/vnd.openxmlformats-officedocument.drawingml.chart+xml"/>
  <Override PartName="/xl/charts/style65.xml" ContentType="application/vnd.ms-office.chartstyle+xml"/>
  <Override PartName="/xl/charts/colors65.xml" ContentType="application/vnd.ms-office.chartcolorstyle+xml"/>
  <Override PartName="/xl/charts/chart66.xml" ContentType="application/vnd.openxmlformats-officedocument.drawingml.chart+xml"/>
  <Override PartName="/xl/charts/style66.xml" ContentType="application/vnd.ms-office.chartstyle+xml"/>
  <Override PartName="/xl/charts/colors66.xml" ContentType="application/vnd.ms-office.chartcolorstyle+xml"/>
  <Override PartName="/xl/drawings/drawing5.xml" ContentType="application/vnd.openxmlformats-officedocument.drawing+xml"/>
  <Override PartName="/xl/charts/chart67.xml" ContentType="application/vnd.openxmlformats-officedocument.drawingml.chart+xml"/>
  <Override PartName="/xl/charts/style67.xml" ContentType="application/vnd.ms-office.chartstyle+xml"/>
  <Override PartName="/xl/charts/colors67.xml" ContentType="application/vnd.ms-office.chartcolorstyle+xml"/>
  <Override PartName="/xl/charts/chart68.xml" ContentType="application/vnd.openxmlformats-officedocument.drawingml.chart+xml"/>
  <Override PartName="/xl/charts/style68.xml" ContentType="application/vnd.ms-office.chartstyle+xml"/>
  <Override PartName="/xl/charts/colors68.xml" ContentType="application/vnd.ms-office.chartcolorstyle+xml"/>
  <Override PartName="/xl/drawings/drawing6.xml" ContentType="application/vnd.openxmlformats-officedocument.drawing+xml"/>
  <Override PartName="/xl/charts/chart69.xml" ContentType="application/vnd.openxmlformats-officedocument.drawingml.chart+xml"/>
  <Override PartName="/xl/charts/style69.xml" ContentType="application/vnd.ms-office.chartstyle+xml"/>
  <Override PartName="/xl/charts/colors69.xml" ContentType="application/vnd.ms-office.chartcolorstyle+xml"/>
  <Override PartName="/xl/charts/chart70.xml" ContentType="application/vnd.openxmlformats-officedocument.drawingml.chart+xml"/>
  <Override PartName="/xl/charts/style70.xml" ContentType="application/vnd.ms-office.chartstyle+xml"/>
  <Override PartName="/xl/charts/colors70.xml" ContentType="application/vnd.ms-office.chartcolorstyle+xml"/>
  <Override PartName="/xl/charts/chart71.xml" ContentType="application/vnd.openxmlformats-officedocument.drawingml.chart+xml"/>
  <Override PartName="/xl/charts/style71.xml" ContentType="application/vnd.ms-office.chartstyle+xml"/>
  <Override PartName="/xl/charts/colors71.xml" ContentType="application/vnd.ms-office.chartcolorstyle+xml"/>
  <Override PartName="/xl/charts/chart72.xml" ContentType="application/vnd.openxmlformats-officedocument.drawingml.chart+xml"/>
  <Override PartName="/xl/charts/style72.xml" ContentType="application/vnd.ms-office.chartstyle+xml"/>
  <Override PartName="/xl/charts/colors72.xml" ContentType="application/vnd.ms-office.chartcolorstyle+xml"/>
  <Override PartName="/xl/drawings/drawing7.xml" ContentType="application/vnd.openxmlformats-officedocument.drawing+xml"/>
  <Override PartName="/xl/charts/chart73.xml" ContentType="application/vnd.openxmlformats-officedocument.drawingml.chart+xml"/>
  <Override PartName="/xl/charts/style73.xml" ContentType="application/vnd.ms-office.chartstyle+xml"/>
  <Override PartName="/xl/charts/colors73.xml" ContentType="application/vnd.ms-office.chartcolorstyle+xml"/>
  <Override PartName="/xl/charts/chart74.xml" ContentType="application/vnd.openxmlformats-officedocument.drawingml.chart+xml"/>
  <Override PartName="/xl/charts/style74.xml" ContentType="application/vnd.ms-office.chartstyle+xml"/>
  <Override PartName="/xl/charts/colors74.xml" ContentType="application/vnd.ms-office.chartcolorstyle+xml"/>
  <Override PartName="/xl/drawings/drawing8.xml" ContentType="application/vnd.openxmlformats-officedocument.drawing+xml"/>
  <Override PartName="/xl/charts/chart75.xml" ContentType="application/vnd.openxmlformats-officedocument.drawingml.chart+xml"/>
  <Override PartName="/xl/charts/style75.xml" ContentType="application/vnd.ms-office.chartstyle+xml"/>
  <Override PartName="/xl/charts/colors75.xml" ContentType="application/vnd.ms-office.chartcolorstyle+xml"/>
  <Override PartName="/xl/charts/chart76.xml" ContentType="application/vnd.openxmlformats-officedocument.drawingml.chart+xml"/>
  <Override PartName="/xl/charts/style76.xml" ContentType="application/vnd.ms-office.chartstyle+xml"/>
  <Override PartName="/xl/charts/colors76.xml" ContentType="application/vnd.ms-office.chartcolorstyle+xml"/>
  <Override PartName="/xl/drawings/drawing9.xml" ContentType="application/vnd.openxmlformats-officedocument.drawing+xml"/>
  <Override PartName="/xl/charts/chart77.xml" ContentType="application/vnd.openxmlformats-officedocument.drawingml.chart+xml"/>
  <Override PartName="/xl/charts/style77.xml" ContentType="application/vnd.ms-office.chartstyle+xml"/>
  <Override PartName="/xl/charts/colors77.xml" ContentType="application/vnd.ms-office.chartcolorstyle+xml"/>
  <Override PartName="/xl/charts/chart78.xml" ContentType="application/vnd.openxmlformats-officedocument.drawingml.chart+xml"/>
  <Override PartName="/xl/charts/style78.xml" ContentType="application/vnd.ms-office.chartstyle+xml"/>
  <Override PartName="/xl/charts/colors78.xml" ContentType="application/vnd.ms-office.chartcolorstyle+xml"/>
  <Override PartName="/xl/charts/chart79.xml" ContentType="application/vnd.openxmlformats-officedocument.drawingml.chart+xml"/>
  <Override PartName="/xl/charts/style79.xml" ContentType="application/vnd.ms-office.chartstyle+xml"/>
  <Override PartName="/xl/charts/colors79.xml" ContentType="application/vnd.ms-office.chartcolorstyle+xml"/>
  <Override PartName="/xl/charts/chart80.xml" ContentType="application/vnd.openxmlformats-officedocument.drawingml.chart+xml"/>
  <Override PartName="/xl/charts/style80.xml" ContentType="application/vnd.ms-office.chartstyle+xml"/>
  <Override PartName="/xl/charts/colors80.xml" ContentType="application/vnd.ms-office.chartcolorstyle+xml"/>
  <Override PartName="/xl/drawings/drawing10.xml" ContentType="application/vnd.openxmlformats-officedocument.drawing+xml"/>
  <Override PartName="/xl/charts/chart81.xml" ContentType="application/vnd.openxmlformats-officedocument.drawingml.chart+xml"/>
  <Override PartName="/xl/charts/style81.xml" ContentType="application/vnd.ms-office.chartstyle+xml"/>
  <Override PartName="/xl/charts/colors81.xml" ContentType="application/vnd.ms-office.chartcolorstyle+xml"/>
  <Override PartName="/xl/charts/chart82.xml" ContentType="application/vnd.openxmlformats-officedocument.drawingml.chart+xml"/>
  <Override PartName="/xl/charts/style82.xml" ContentType="application/vnd.ms-office.chartstyle+xml"/>
  <Override PartName="/xl/charts/colors82.xml" ContentType="application/vnd.ms-office.chartcolorsty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fo\Dropbox\DRE Files\PLEON\Monitoring\Lakes\Wynonah\Wynonah 2024\Report for Lake Association\"/>
    </mc:Choice>
  </mc:AlternateContent>
  <xr:revisionPtr revIDLastSave="0" documentId="13_ncr:1_{8C4F8F4A-FD29-4661-A905-EC4D33283D58}" xr6:coauthVersionLast="47" xr6:coauthVersionMax="47" xr10:uidLastSave="{00000000-0000-0000-0000-000000000000}"/>
  <bookViews>
    <workbookView xWindow="-120" yWindow="-120" windowWidth="29040" windowHeight="15720" firstSheet="5" activeTab="7" xr2:uid="{59865624-307C-46E5-9D7E-8E3D2618EEE4}"/>
  </bookViews>
  <sheets>
    <sheet name="FAWN PROFILES" sheetId="6" r:id="rId1"/>
    <sheet name="WYNONAH PROFILES" sheetId="4" r:id="rId2"/>
    <sheet name="Secchi Depth" sheetId="9" r:id="rId3"/>
    <sheet name="SpatialSecchi" sheetId="11" r:id="rId4"/>
    <sheet name="LiCOR data" sheetId="14" r:id="rId5"/>
    <sheet name="chla data" sheetId="7" r:id="rId6"/>
    <sheet name="Chla over time" sheetId="13" r:id="rId7"/>
    <sheet name="nutrient graphs 2024" sheetId="15" r:id="rId8"/>
    <sheet name="nutrient data" sheetId="8" r:id="rId9"/>
    <sheet name="TSI Over Time" sheetId="10" r:id="rId10"/>
    <sheet name="Clean His Da WYN COL for PLEON" sheetId="2" r:id="rId11"/>
    <sheet name="FINAL RAW DATA WYNON COL" sheetId="3" r:id="rId12"/>
    <sheet name="Raw Historical Data WYNONAH COL" sheetId="1" r:id="rId13"/>
  </sheets>
  <definedNames>
    <definedName name="_xlnm._FilterDatabase" localSheetId="12" hidden="1">'Raw Historical Data WYNONAH COL'!$A$1:$N$268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" i="10" l="1"/>
  <c r="N25" i="8"/>
  <c r="N23" i="8"/>
  <c r="I25" i="8"/>
  <c r="I23" i="8"/>
  <c r="L18" i="8"/>
  <c r="J25" i="8" s="1"/>
  <c r="AE5" i="8"/>
  <c r="L22" i="15"/>
  <c r="L21" i="15"/>
  <c r="L20" i="15"/>
  <c r="L19" i="15"/>
  <c r="L18" i="15"/>
  <c r="L17" i="15"/>
  <c r="L11" i="8" s="1"/>
  <c r="O25" i="8" s="1"/>
  <c r="L16" i="15"/>
  <c r="K16" i="15"/>
  <c r="L10" i="8" s="1"/>
  <c r="O24" i="8" s="1"/>
  <c r="K17" i="15"/>
  <c r="K18" i="15"/>
  <c r="M18" i="15" s="1"/>
  <c r="K19" i="15"/>
  <c r="K20" i="15"/>
  <c r="K22" i="15"/>
  <c r="K25" i="15"/>
  <c r="K24" i="15"/>
  <c r="K23" i="15"/>
  <c r="M23" i="15" s="1"/>
  <c r="K21" i="15"/>
  <c r="M21" i="15" s="1"/>
  <c r="L9" i="15"/>
  <c r="L8" i="15"/>
  <c r="L7" i="15"/>
  <c r="L6" i="15"/>
  <c r="L5" i="15"/>
  <c r="L4" i="15"/>
  <c r="L3" i="15"/>
  <c r="K12" i="15"/>
  <c r="K11" i="15"/>
  <c r="K10" i="15"/>
  <c r="M10" i="15" s="1"/>
  <c r="K9" i="15"/>
  <c r="K8" i="15"/>
  <c r="M8" i="15" s="1"/>
  <c r="K7" i="15"/>
  <c r="K6" i="15"/>
  <c r="K5" i="15"/>
  <c r="M5" i="15" s="1"/>
  <c r="K4" i="15"/>
  <c r="K3" i="15"/>
  <c r="L17" i="8" s="1"/>
  <c r="J24" i="8" s="1"/>
  <c r="K2" i="15"/>
  <c r="M2" i="15" s="1"/>
  <c r="E9" i="10" s="1"/>
  <c r="I15" i="15"/>
  <c r="I18" i="15"/>
  <c r="I21" i="15"/>
  <c r="I23" i="15"/>
  <c r="I10" i="15"/>
  <c r="I8" i="15"/>
  <c r="I5" i="15"/>
  <c r="L2" i="15"/>
  <c r="I3" i="15"/>
  <c r="L9" i="8" l="1"/>
  <c r="O23" i="8" s="1"/>
  <c r="L16" i="8"/>
  <c r="J23" i="8" s="1"/>
  <c r="AZ72" i="4"/>
  <c r="AZ68" i="4"/>
  <c r="AX72" i="4"/>
  <c r="AX68" i="4"/>
  <c r="AW72" i="4"/>
  <c r="AV72" i="4"/>
  <c r="AV69" i="4"/>
  <c r="AY69" i="6"/>
  <c r="AY68" i="6"/>
  <c r="AY67" i="6"/>
  <c r="AY66" i="6"/>
  <c r="AY62" i="6"/>
  <c r="AY60" i="6"/>
  <c r="AY61" i="6"/>
  <c r="AY71" i="6"/>
  <c r="AZ71" i="4"/>
  <c r="AZ69" i="4"/>
  <c r="AZ67" i="4"/>
  <c r="AZ66" i="4"/>
  <c r="AZ64" i="4"/>
  <c r="AZ63" i="4"/>
  <c r="AZ62" i="4"/>
  <c r="AZ61" i="4"/>
  <c r="AZ60" i="4"/>
  <c r="F3" i="14" l="1"/>
  <c r="AV68" i="6"/>
  <c r="AV69" i="6"/>
  <c r="AX62" i="6" l="1"/>
  <c r="AX61" i="6"/>
  <c r="AX60" i="6"/>
  <c r="AY61" i="4"/>
  <c r="AY60" i="4"/>
  <c r="AY62" i="4"/>
  <c r="F18" i="14" l="1"/>
  <c r="F17" i="14"/>
  <c r="F16" i="14"/>
  <c r="F19" i="14" s="1"/>
  <c r="F5" i="14"/>
  <c r="F4" i="14"/>
  <c r="F6" i="14"/>
  <c r="C17" i="14"/>
  <c r="C18" i="14"/>
  <c r="C19" i="14"/>
  <c r="C20" i="14"/>
  <c r="C21" i="14"/>
  <c r="C22" i="14"/>
  <c r="C23" i="14"/>
  <c r="C16" i="14"/>
  <c r="C10" i="14"/>
  <c r="C9" i="14"/>
  <c r="C8" i="14"/>
  <c r="C7" i="14"/>
  <c r="C6" i="14"/>
  <c r="C5" i="14"/>
  <c r="C4" i="14"/>
  <c r="C3" i="14"/>
  <c r="F20" i="14" l="1"/>
  <c r="F21" i="14"/>
  <c r="F7" i="14"/>
  <c r="F8" i="14"/>
  <c r="M19" i="7" l="1"/>
  <c r="M11" i="7"/>
  <c r="AU67" i="6"/>
  <c r="AU66" i="6"/>
  <c r="AV67" i="6"/>
  <c r="AV66" i="6"/>
  <c r="BE7" i="6"/>
  <c r="BD7" i="6"/>
  <c r="BE5" i="6"/>
  <c r="BC5" i="6"/>
  <c r="BD5" i="6"/>
  <c r="L37" i="7"/>
  <c r="L36" i="7"/>
  <c r="L35" i="7"/>
  <c r="L34" i="7"/>
  <c r="K42" i="7"/>
  <c r="K43" i="7"/>
  <c r="K41" i="7"/>
  <c r="M41" i="7" s="1"/>
  <c r="K39" i="7"/>
  <c r="K40" i="7"/>
  <c r="K38" i="7"/>
  <c r="M38" i="7" s="1"/>
  <c r="K37" i="7"/>
  <c r="K36" i="7"/>
  <c r="M36" i="7" s="1"/>
  <c r="K35" i="7"/>
  <c r="K34" i="7"/>
  <c r="M34" i="7" s="1"/>
  <c r="K18" i="7"/>
  <c r="M18" i="7" s="1"/>
  <c r="BJ6" i="4"/>
  <c r="BJ4" i="4"/>
  <c r="BI4" i="4"/>
  <c r="AX69" i="4"/>
  <c r="AX67" i="4"/>
  <c r="AX66" i="4"/>
  <c r="AX64" i="4"/>
  <c r="AX63" i="4"/>
  <c r="AX62" i="4"/>
  <c r="AX61" i="4"/>
  <c r="AX60" i="4"/>
  <c r="AW69" i="4"/>
  <c r="AW68" i="4"/>
  <c r="AW67" i="4"/>
  <c r="AW66" i="4"/>
  <c r="AV67" i="4"/>
  <c r="AV66" i="4"/>
  <c r="AW61" i="4"/>
  <c r="AW60" i="4"/>
  <c r="AW64" i="4"/>
  <c r="AW63" i="4"/>
  <c r="AW62" i="4"/>
  <c r="AW69" i="6"/>
  <c r="AW68" i="6"/>
  <c r="AW67" i="6"/>
  <c r="AW66" i="6"/>
  <c r="AW61" i="6"/>
  <c r="AW60" i="6"/>
  <c r="AW62" i="6"/>
  <c r="AV62" i="6"/>
  <c r="AV61" i="6"/>
  <c r="AV60" i="6"/>
  <c r="L18" i="7"/>
  <c r="L10" i="7"/>
  <c r="K10" i="7"/>
  <c r="M10" i="7" s="1"/>
  <c r="L33" i="7"/>
  <c r="K33" i="7"/>
  <c r="L32" i="7"/>
  <c r="K32" i="7"/>
  <c r="L31" i="7"/>
  <c r="L17" i="7" s="1"/>
  <c r="K31" i="7"/>
  <c r="L30" i="7"/>
  <c r="K30" i="7"/>
  <c r="L29" i="7"/>
  <c r="K29" i="7"/>
  <c r="L28" i="7"/>
  <c r="L9" i="7" s="1"/>
  <c r="K28" i="7"/>
  <c r="L27" i="7"/>
  <c r="L26" i="7"/>
  <c r="L25" i="7"/>
  <c r="L24" i="7"/>
  <c r="L23" i="7"/>
  <c r="K27" i="7"/>
  <c r="K26" i="7"/>
  <c r="K25" i="7"/>
  <c r="M25" i="7" s="1"/>
  <c r="K24" i="7"/>
  <c r="K23" i="7"/>
  <c r="K22" i="7"/>
  <c r="M22" i="7" s="1"/>
  <c r="L22" i="7"/>
  <c r="M28" i="7" l="1"/>
  <c r="AB8" i="7" s="1"/>
  <c r="D5" i="10" s="1"/>
  <c r="K9" i="7"/>
  <c r="M9" i="7" s="1"/>
  <c r="M31" i="7"/>
  <c r="AB12" i="7" s="1"/>
  <c r="D9" i="10" s="1"/>
  <c r="K17" i="7"/>
  <c r="M17" i="7" s="1"/>
  <c r="J10" i="9"/>
  <c r="K10" i="9" s="1"/>
  <c r="C9" i="10" s="1"/>
  <c r="F36" i="9"/>
  <c r="F37" i="9"/>
  <c r="F38" i="9"/>
  <c r="F39" i="9"/>
  <c r="F35" i="9"/>
  <c r="F34" i="9"/>
  <c r="F33" i="9"/>
  <c r="F32" i="9"/>
  <c r="J6" i="9"/>
  <c r="K6" i="9" s="1"/>
  <c r="C5" i="10" s="1"/>
  <c r="AU69" i="6"/>
  <c r="AU68" i="6"/>
  <c r="AU62" i="6"/>
  <c r="AU61" i="6"/>
  <c r="AU60" i="6"/>
  <c r="AX71" i="6"/>
  <c r="AW71" i="6"/>
  <c r="AV71" i="6"/>
  <c r="AU71" i="6"/>
  <c r="AU65" i="6"/>
  <c r="AV68" i="4"/>
  <c r="AV64" i="4"/>
  <c r="AV63" i="4"/>
  <c r="AV62" i="4"/>
  <c r="AV60" i="4"/>
  <c r="AV61" i="4"/>
  <c r="AY71" i="4"/>
  <c r="AX71" i="4"/>
  <c r="AW71" i="4"/>
  <c r="AV71" i="4"/>
  <c r="K8" i="7"/>
  <c r="M8" i="7" s="1"/>
  <c r="AB7" i="7" s="1"/>
  <c r="F2" i="9"/>
  <c r="J9" i="9"/>
  <c r="K9" i="9" s="1"/>
  <c r="J8" i="9"/>
  <c r="K8" i="9" s="1"/>
  <c r="J7" i="9"/>
  <c r="K7" i="9" s="1"/>
  <c r="J5" i="9"/>
  <c r="K5" i="9" s="1"/>
  <c r="J4" i="9"/>
  <c r="K4" i="9" s="1"/>
  <c r="J3" i="9"/>
  <c r="K3" i="9" s="1"/>
  <c r="I3" i="11"/>
  <c r="I4" i="11"/>
  <c r="I5" i="11"/>
  <c r="I6" i="11"/>
  <c r="I7" i="11"/>
  <c r="I8" i="11"/>
  <c r="I9" i="11"/>
  <c r="I10" i="11"/>
  <c r="I11" i="11"/>
  <c r="I12" i="11"/>
  <c r="I13" i="11"/>
  <c r="I14" i="11"/>
  <c r="I15" i="11"/>
  <c r="I16" i="11"/>
  <c r="I17" i="11"/>
  <c r="I18" i="11"/>
  <c r="I19" i="11"/>
  <c r="I20" i="11"/>
  <c r="I21" i="11"/>
  <c r="I22" i="11"/>
  <c r="I23" i="11"/>
  <c r="I24" i="11"/>
  <c r="I25" i="11"/>
  <c r="I26" i="11"/>
  <c r="I27" i="11"/>
  <c r="I28" i="11"/>
  <c r="I29" i="11"/>
  <c r="I30" i="11"/>
  <c r="I31" i="11"/>
  <c r="I32" i="11"/>
  <c r="I33" i="11"/>
  <c r="I34" i="11"/>
  <c r="I35" i="11"/>
  <c r="I36" i="11"/>
  <c r="I37" i="11"/>
  <c r="I38" i="11"/>
  <c r="I39" i="11"/>
  <c r="I40" i="11"/>
  <c r="I41" i="11"/>
  <c r="I42" i="11"/>
  <c r="I43" i="11"/>
  <c r="I44" i="11"/>
  <c r="I45" i="11"/>
  <c r="I46" i="11"/>
  <c r="I47" i="11"/>
  <c r="I48" i="11"/>
  <c r="I49" i="11"/>
  <c r="I50" i="11"/>
  <c r="I51" i="11"/>
  <c r="I52" i="11"/>
  <c r="I53" i="11"/>
  <c r="I54" i="11"/>
  <c r="I55" i="11"/>
  <c r="I56" i="11"/>
  <c r="I57" i="11"/>
  <c r="I58" i="11"/>
  <c r="I59" i="11"/>
  <c r="I60" i="11"/>
  <c r="I61" i="11"/>
  <c r="I62" i="11"/>
  <c r="I63" i="11"/>
  <c r="I64" i="11"/>
  <c r="I65" i="11"/>
  <c r="I66" i="11"/>
  <c r="I67" i="11"/>
  <c r="I68" i="11"/>
  <c r="I69" i="11"/>
  <c r="I70" i="11"/>
  <c r="I71" i="11"/>
  <c r="I72" i="11"/>
  <c r="I73" i="11"/>
  <c r="I74" i="11"/>
  <c r="I75" i="11"/>
  <c r="I76" i="11"/>
  <c r="I77" i="11"/>
  <c r="I78" i="11"/>
  <c r="I79" i="11"/>
  <c r="I80" i="11"/>
  <c r="I81" i="11"/>
  <c r="I82" i="11"/>
  <c r="I83" i="11"/>
  <c r="I84" i="11"/>
  <c r="I85" i="11"/>
  <c r="I86" i="11"/>
  <c r="I90" i="11"/>
  <c r="I91" i="11"/>
  <c r="I92" i="11"/>
  <c r="I93" i="11"/>
  <c r="I94" i="11"/>
  <c r="I95" i="11"/>
  <c r="I96" i="11"/>
  <c r="I97" i="11"/>
  <c r="I98" i="11"/>
  <c r="I104" i="11"/>
  <c r="I105" i="11"/>
  <c r="I106" i="11"/>
  <c r="I107" i="11"/>
  <c r="I108" i="11"/>
  <c r="I109" i="11"/>
  <c r="I110" i="11"/>
  <c r="I111" i="11"/>
  <c r="I112" i="11"/>
  <c r="I113" i="11"/>
  <c r="I114" i="11"/>
  <c r="I115" i="11"/>
  <c r="I116" i="11"/>
  <c r="I117" i="11"/>
  <c r="I118" i="11"/>
  <c r="I119" i="11"/>
  <c r="I120" i="11"/>
  <c r="I121" i="11"/>
  <c r="I122" i="11"/>
  <c r="I123" i="11"/>
  <c r="I124" i="11"/>
  <c r="I125" i="11"/>
  <c r="I126" i="11"/>
  <c r="I127" i="11"/>
  <c r="I128" i="11"/>
  <c r="I129" i="11"/>
  <c r="I130" i="11"/>
  <c r="I131" i="11"/>
  <c r="I132" i="11"/>
  <c r="I133" i="11"/>
  <c r="I134" i="11"/>
  <c r="I135" i="11"/>
  <c r="I136" i="11"/>
  <c r="I137" i="11"/>
  <c r="I138" i="11"/>
  <c r="I139" i="11"/>
  <c r="I140" i="11"/>
  <c r="I141" i="11"/>
  <c r="I142" i="11"/>
  <c r="I143" i="11"/>
  <c r="I144" i="11"/>
  <c r="I145" i="11"/>
  <c r="I146" i="11"/>
  <c r="I147" i="11"/>
  <c r="I148" i="11"/>
  <c r="I149" i="11"/>
  <c r="I153" i="11"/>
  <c r="I154" i="11"/>
  <c r="I155" i="11"/>
  <c r="I156" i="11"/>
  <c r="I157" i="11"/>
  <c r="I2" i="11"/>
  <c r="H3" i="11"/>
  <c r="H4" i="11"/>
  <c r="H5" i="11"/>
  <c r="H6" i="11"/>
  <c r="H7" i="11"/>
  <c r="H8" i="11"/>
  <c r="H9" i="11"/>
  <c r="H10" i="11"/>
  <c r="H11" i="11"/>
  <c r="H12" i="11"/>
  <c r="H13" i="11"/>
  <c r="H14" i="11"/>
  <c r="H15" i="11"/>
  <c r="H16" i="11"/>
  <c r="H17" i="11"/>
  <c r="H18" i="11"/>
  <c r="H19" i="11"/>
  <c r="H20" i="11"/>
  <c r="H21" i="11"/>
  <c r="H22" i="11"/>
  <c r="H23" i="11"/>
  <c r="H24" i="11"/>
  <c r="H25" i="11"/>
  <c r="H26" i="11"/>
  <c r="H27" i="11"/>
  <c r="H28" i="11"/>
  <c r="H29" i="11"/>
  <c r="H30" i="11"/>
  <c r="H31" i="11"/>
  <c r="H32" i="11"/>
  <c r="H33" i="11"/>
  <c r="H34" i="11"/>
  <c r="H35" i="11"/>
  <c r="H36" i="11"/>
  <c r="H37" i="11"/>
  <c r="H38" i="11"/>
  <c r="H39" i="11"/>
  <c r="H40" i="11"/>
  <c r="H41" i="11"/>
  <c r="H42" i="11"/>
  <c r="H43" i="11"/>
  <c r="H44" i="11"/>
  <c r="H45" i="11"/>
  <c r="H46" i="11"/>
  <c r="H47" i="11"/>
  <c r="H48" i="11"/>
  <c r="H49" i="11"/>
  <c r="H50" i="11"/>
  <c r="H51" i="11"/>
  <c r="H52" i="11"/>
  <c r="H53" i="11"/>
  <c r="H54" i="11"/>
  <c r="H55" i="11"/>
  <c r="H56" i="11"/>
  <c r="H57" i="11"/>
  <c r="H58" i="11"/>
  <c r="H59" i="11"/>
  <c r="H60" i="11"/>
  <c r="H61" i="11"/>
  <c r="H62" i="11"/>
  <c r="H63" i="11"/>
  <c r="H64" i="11"/>
  <c r="H65" i="11"/>
  <c r="H66" i="11"/>
  <c r="H67" i="11"/>
  <c r="H68" i="11"/>
  <c r="H69" i="11"/>
  <c r="H70" i="11"/>
  <c r="H71" i="11"/>
  <c r="H72" i="11"/>
  <c r="H73" i="11"/>
  <c r="H74" i="11"/>
  <c r="H75" i="11"/>
  <c r="H76" i="11"/>
  <c r="H77" i="11"/>
  <c r="H78" i="11"/>
  <c r="H79" i="11"/>
  <c r="H80" i="11"/>
  <c r="H81" i="11"/>
  <c r="H82" i="11"/>
  <c r="H83" i="11"/>
  <c r="H84" i="11"/>
  <c r="H85" i="11"/>
  <c r="H86" i="11"/>
  <c r="H91" i="11"/>
  <c r="H92" i="11"/>
  <c r="H93" i="11"/>
  <c r="H94" i="11"/>
  <c r="H95" i="11"/>
  <c r="H96" i="11"/>
  <c r="H97" i="11"/>
  <c r="H98" i="11"/>
  <c r="H104" i="11"/>
  <c r="H105" i="11"/>
  <c r="H106" i="11"/>
  <c r="H107" i="11"/>
  <c r="H108" i="11"/>
  <c r="H109" i="11"/>
  <c r="H110" i="11"/>
  <c r="H111" i="11"/>
  <c r="H112" i="11"/>
  <c r="H113" i="11"/>
  <c r="H114" i="11"/>
  <c r="H115" i="11"/>
  <c r="H116" i="11"/>
  <c r="H117" i="11"/>
  <c r="H118" i="11"/>
  <c r="H119" i="11"/>
  <c r="H120" i="11"/>
  <c r="H121" i="11"/>
  <c r="H122" i="11"/>
  <c r="H123" i="11"/>
  <c r="H124" i="11"/>
  <c r="H125" i="11"/>
  <c r="H126" i="11"/>
  <c r="H127" i="11"/>
  <c r="H128" i="11"/>
  <c r="H129" i="11"/>
  <c r="H130" i="11"/>
  <c r="H131" i="11"/>
  <c r="H132" i="11"/>
  <c r="H133" i="11"/>
  <c r="H134" i="11"/>
  <c r="H135" i="11"/>
  <c r="H136" i="11"/>
  <c r="H137" i="11"/>
  <c r="H138" i="11"/>
  <c r="H139" i="11"/>
  <c r="H140" i="11"/>
  <c r="H141" i="11"/>
  <c r="H142" i="11"/>
  <c r="H143" i="11"/>
  <c r="H144" i="11"/>
  <c r="H145" i="11"/>
  <c r="H146" i="11"/>
  <c r="H147" i="11"/>
  <c r="H148" i="11"/>
  <c r="H149" i="11"/>
  <c r="H153" i="11"/>
  <c r="H154" i="11"/>
  <c r="H155" i="11"/>
  <c r="H156" i="11"/>
  <c r="H157" i="11"/>
  <c r="H2" i="11"/>
  <c r="AW47" i="4"/>
  <c r="AW46" i="4"/>
  <c r="AV47" i="4"/>
  <c r="AV46" i="4"/>
  <c r="AX44" i="4"/>
  <c r="AX43" i="4"/>
  <c r="AW44" i="4"/>
  <c r="AW43" i="4"/>
  <c r="AV43" i="4"/>
  <c r="AV44" i="4"/>
  <c r="F18" i="9"/>
  <c r="F3" i="9"/>
  <c r="F19" i="9"/>
  <c r="F4" i="9"/>
  <c r="F20" i="9"/>
  <c r="F5" i="9"/>
  <c r="F22" i="9"/>
  <c r="F7" i="9"/>
  <c r="F23" i="9"/>
  <c r="F8" i="9"/>
  <c r="F24" i="9"/>
  <c r="F9" i="9"/>
  <c r="F26" i="9"/>
  <c r="F11" i="9"/>
  <c r="F27" i="9"/>
  <c r="F28" i="9"/>
  <c r="F13" i="9"/>
  <c r="F30" i="9"/>
  <c r="F15" i="9"/>
  <c r="F17" i="9"/>
  <c r="BB19" i="4"/>
  <c r="L15" i="8"/>
  <c r="K15" i="8"/>
  <c r="L14" i="8"/>
  <c r="K14" i="8"/>
  <c r="L13" i="8"/>
  <c r="L12" i="8"/>
  <c r="L2" i="8"/>
  <c r="L8" i="8"/>
  <c r="K8" i="8"/>
  <c r="L7" i="8"/>
  <c r="K7" i="8"/>
  <c r="T10" i="8"/>
  <c r="T11" i="8"/>
  <c r="T12" i="8"/>
  <c r="T13" i="8"/>
  <c r="T5" i="8"/>
  <c r="T6" i="8"/>
  <c r="T7" i="8"/>
  <c r="T4" i="8"/>
  <c r="S15" i="8"/>
  <c r="S14" i="8"/>
  <c r="T14" i="8" s="1"/>
  <c r="U14" i="8" s="1"/>
  <c r="AN11" i="8" s="1"/>
  <c r="S9" i="8"/>
  <c r="S8" i="8"/>
  <c r="T8" i="8" s="1"/>
  <c r="U8" i="8" s="1"/>
  <c r="AN8" i="8" s="1"/>
  <c r="M5" i="7"/>
  <c r="M6" i="7"/>
  <c r="M7" i="7"/>
  <c r="M12" i="7"/>
  <c r="M13" i="7"/>
  <c r="M14" i="7"/>
  <c r="M15" i="7"/>
  <c r="M4" i="7"/>
  <c r="BA11" i="4"/>
  <c r="AH6" i="8"/>
  <c r="AH5" i="8"/>
  <c r="AG6" i="8"/>
  <c r="AG5" i="8"/>
  <c r="AF5" i="8"/>
  <c r="AF6" i="8"/>
  <c r="AE6" i="8"/>
  <c r="AA5" i="8"/>
  <c r="AB6" i="8"/>
  <c r="AB5" i="8"/>
  <c r="AA6" i="8"/>
  <c r="Z6" i="8"/>
  <c r="Z5" i="8"/>
  <c r="Y6" i="8"/>
  <c r="Y5" i="8"/>
  <c r="L16" i="7"/>
  <c r="L8" i="7"/>
  <c r="K16" i="7"/>
  <c r="M16" i="7" s="1"/>
  <c r="AB11" i="7" s="1"/>
  <c r="AV37" i="6"/>
  <c r="BC6" i="6"/>
  <c r="BB5" i="6"/>
  <c r="AV52" i="6"/>
  <c r="AV51" i="6"/>
  <c r="AU52" i="6"/>
  <c r="AU51" i="6"/>
  <c r="AU50" i="6"/>
  <c r="AU49" i="6"/>
  <c r="AU48" i="6"/>
  <c r="AU45" i="6"/>
  <c r="AV45" i="6"/>
  <c r="AV39" i="6"/>
  <c r="AU39" i="6"/>
  <c r="AY35" i="6"/>
  <c r="AY34" i="6"/>
  <c r="AX35" i="6"/>
  <c r="AX34" i="6"/>
  <c r="AW35" i="6"/>
  <c r="AW34" i="6"/>
  <c r="AV35" i="6"/>
  <c r="AV34" i="6"/>
  <c r="AU35" i="6"/>
  <c r="AU34" i="6"/>
  <c r="AY33" i="6"/>
  <c r="AX33" i="6"/>
  <c r="AW33" i="6"/>
  <c r="AV33" i="6"/>
  <c r="AU33" i="6"/>
  <c r="AY32" i="6"/>
  <c r="AX32" i="6"/>
  <c r="AW32" i="6"/>
  <c r="AV32" i="6"/>
  <c r="AU32" i="6"/>
  <c r="AV29" i="6"/>
  <c r="AY28" i="6"/>
  <c r="AX28" i="6"/>
  <c r="AW28" i="6"/>
  <c r="AV28" i="6"/>
  <c r="AU28" i="6"/>
  <c r="AX27" i="6"/>
  <c r="AV27" i="6"/>
  <c r="AX26" i="6"/>
  <c r="AV26" i="6"/>
  <c r="AV25" i="6"/>
  <c r="AX24" i="6"/>
  <c r="AV24" i="6"/>
  <c r="AY22" i="6"/>
  <c r="AX22" i="6"/>
  <c r="AW22" i="6"/>
  <c r="AV22" i="6"/>
  <c r="AU22" i="6"/>
  <c r="AV19" i="6"/>
  <c r="AY17" i="6"/>
  <c r="AY16" i="6"/>
  <c r="AX17" i="6"/>
  <c r="AX16" i="6"/>
  <c r="AW17" i="6"/>
  <c r="AW16" i="6"/>
  <c r="AV17" i="6"/>
  <c r="AV16" i="6"/>
  <c r="AU17" i="6"/>
  <c r="AU16" i="6"/>
  <c r="AY15" i="6"/>
  <c r="AX15" i="6"/>
  <c r="AW15" i="6"/>
  <c r="AU15" i="6"/>
  <c r="AV15" i="6"/>
  <c r="AU19" i="6"/>
  <c r="AY14" i="6"/>
  <c r="AX14" i="6"/>
  <c r="AW14" i="6"/>
  <c r="AV14" i="6"/>
  <c r="AU14" i="6"/>
  <c r="AX13" i="6"/>
  <c r="AX9" i="6"/>
  <c r="AX8" i="6"/>
  <c r="AV9" i="6"/>
  <c r="AV8" i="6"/>
  <c r="AV13" i="6"/>
  <c r="AY10" i="6"/>
  <c r="AX10" i="6"/>
  <c r="AW10" i="6"/>
  <c r="AV10" i="6"/>
  <c r="AU10" i="6"/>
  <c r="AY4" i="6"/>
  <c r="AX4" i="6"/>
  <c r="AW4" i="6"/>
  <c r="AV4" i="6"/>
  <c r="AU4" i="6"/>
  <c r="AV54" i="6"/>
  <c r="AU54" i="6"/>
  <c r="AY37" i="6"/>
  <c r="AX37" i="6"/>
  <c r="AW37" i="6"/>
  <c r="AU37" i="6"/>
  <c r="BC7" i="6" s="1"/>
  <c r="AY19" i="6"/>
  <c r="AX19" i="6"/>
  <c r="BB7" i="6" s="1"/>
  <c r="AW19" i="6"/>
  <c r="BI5" i="4"/>
  <c r="BH5" i="4"/>
  <c r="BH4" i="4"/>
  <c r="BG5" i="4"/>
  <c r="BG4" i="4"/>
  <c r="U12" i="8" l="1"/>
  <c r="AN10" i="8" s="1"/>
  <c r="U6" i="8"/>
  <c r="AN7" i="8" s="1"/>
  <c r="U4" i="8"/>
  <c r="AN6" i="8" s="1"/>
  <c r="U10" i="8"/>
  <c r="AN9" i="8" s="1"/>
  <c r="BB6" i="6"/>
  <c r="AB5" i="7"/>
  <c r="AB10" i="7"/>
  <c r="AB9" i="7"/>
  <c r="AB6" i="7"/>
  <c r="AW54" i="4"/>
  <c r="BI6" i="4" s="1"/>
  <c r="AX52" i="4"/>
  <c r="AW52" i="4"/>
  <c r="AV52" i="4"/>
  <c r="AX51" i="4"/>
  <c r="AW51" i="4"/>
  <c r="AV51" i="4"/>
  <c r="AW50" i="4"/>
  <c r="AW49" i="4"/>
  <c r="AV50" i="4"/>
  <c r="BA32" i="4"/>
  <c r="BA33" i="4"/>
  <c r="AV49" i="4"/>
  <c r="AX45" i="4"/>
  <c r="AW45" i="4"/>
  <c r="AV45" i="4"/>
  <c r="AX40" i="4"/>
  <c r="AW40" i="4"/>
  <c r="AV40" i="4"/>
  <c r="AX39" i="4"/>
  <c r="AW39" i="4"/>
  <c r="AV39" i="4"/>
  <c r="AX54" i="4"/>
  <c r="AV54" i="4"/>
  <c r="BA37" i="4"/>
  <c r="BB35" i="4"/>
  <c r="BA35" i="4"/>
  <c r="AZ35" i="4"/>
  <c r="AY35" i="4"/>
  <c r="AX35" i="4"/>
  <c r="AW35" i="4"/>
  <c r="AV35" i="4"/>
  <c r="BB34" i="4"/>
  <c r="BA34" i="4"/>
  <c r="AZ34" i="4"/>
  <c r="AY34" i="4"/>
  <c r="AX34" i="4"/>
  <c r="AW34" i="4"/>
  <c r="AW32" i="4"/>
  <c r="AV34" i="4"/>
  <c r="BB33" i="4"/>
  <c r="BB32" i="4"/>
  <c r="AY33" i="4"/>
  <c r="AY32" i="4"/>
  <c r="AX33" i="4"/>
  <c r="AV33" i="4"/>
  <c r="AZ33" i="4"/>
  <c r="AZ32" i="4"/>
  <c r="AW33" i="4"/>
  <c r="AX32" i="4"/>
  <c r="AV32" i="4"/>
  <c r="AZ27" i="4"/>
  <c r="AX27" i="4"/>
  <c r="AZ26" i="4"/>
  <c r="AX26" i="4"/>
  <c r="AY23" i="4"/>
  <c r="AZ30" i="4"/>
  <c r="AZ29" i="4"/>
  <c r="AX30" i="4"/>
  <c r="AX29" i="4"/>
  <c r="BB28" i="4"/>
  <c r="BA28" i="4"/>
  <c r="AZ28" i="4"/>
  <c r="AY28" i="4"/>
  <c r="AX28" i="4"/>
  <c r="AW28" i="4"/>
  <c r="AV28" i="4"/>
  <c r="BB23" i="4"/>
  <c r="BA23" i="4"/>
  <c r="BA22" i="4"/>
  <c r="AZ23" i="4"/>
  <c r="AX23" i="4"/>
  <c r="AW23" i="4"/>
  <c r="AV23" i="4"/>
  <c r="BB22" i="4"/>
  <c r="AZ22" i="4"/>
  <c r="AY22" i="4"/>
  <c r="AX22" i="4"/>
  <c r="AW22" i="4"/>
  <c r="AV22" i="4"/>
  <c r="BB37" i="4"/>
  <c r="AZ37" i="4"/>
  <c r="AY37" i="4"/>
  <c r="AX37" i="4"/>
  <c r="AV37" i="4"/>
  <c r="BB27" i="4"/>
  <c r="AY27" i="4"/>
  <c r="BB26" i="4"/>
  <c r="AY26" i="4"/>
  <c r="BA12" i="4"/>
  <c r="AY12" i="4"/>
  <c r="AY11" i="4"/>
  <c r="BA9" i="4"/>
  <c r="AY9" i="4"/>
  <c r="BA8" i="4"/>
  <c r="AY8" i="4"/>
  <c r="BC16" i="4"/>
  <c r="BC17" i="4"/>
  <c r="BB17" i="4"/>
  <c r="BA17" i="4"/>
  <c r="AZ17" i="4"/>
  <c r="AY17" i="4"/>
  <c r="AX17" i="4"/>
  <c r="BB16" i="4"/>
  <c r="BA16" i="4"/>
  <c r="AZ16" i="4"/>
  <c r="BC15" i="4"/>
  <c r="BB15" i="4"/>
  <c r="BA15" i="4"/>
  <c r="AZ15" i="4"/>
  <c r="BC14" i="4"/>
  <c r="BB14" i="4"/>
  <c r="BA14" i="4"/>
  <c r="AZ14" i="4"/>
  <c r="AY16" i="4"/>
  <c r="AX16" i="4"/>
  <c r="AV17" i="4"/>
  <c r="AW17" i="4"/>
  <c r="AW16" i="4"/>
  <c r="AV16" i="4"/>
  <c r="AX19" i="4"/>
  <c r="AY19" i="4"/>
  <c r="AZ19" i="4"/>
  <c r="BA19" i="4"/>
  <c r="BC19" i="4"/>
  <c r="AY15" i="4"/>
  <c r="AX15" i="4"/>
  <c r="AY14" i="4"/>
  <c r="AX14" i="4"/>
  <c r="AW15" i="4"/>
  <c r="AW14" i="4"/>
  <c r="AV15" i="4"/>
  <c r="AV14" i="4"/>
  <c r="BC10" i="4"/>
  <c r="BB10" i="4"/>
  <c r="BA10" i="4"/>
  <c r="AZ10" i="4"/>
  <c r="AY10" i="4"/>
  <c r="AX10" i="4"/>
  <c r="AW10" i="4"/>
  <c r="AV10" i="4"/>
  <c r="BC5" i="4"/>
  <c r="BB5" i="4"/>
  <c r="BA5" i="4"/>
  <c r="AZ5" i="4"/>
  <c r="AY5" i="4"/>
  <c r="AX5" i="4"/>
  <c r="AW5" i="4"/>
  <c r="AV5" i="4"/>
  <c r="BC4" i="4"/>
  <c r="BB4" i="4"/>
  <c r="BA4" i="4"/>
  <c r="AZ4" i="4"/>
  <c r="AY4" i="4"/>
  <c r="AX4" i="4"/>
  <c r="AW4" i="4"/>
  <c r="AV4" i="4"/>
  <c r="AV19" i="4"/>
  <c r="E22" i="2"/>
  <c r="E55" i="2"/>
  <c r="E81" i="2"/>
  <c r="E107" i="2"/>
  <c r="E134" i="2"/>
  <c r="E158" i="2"/>
  <c r="E189" i="2"/>
  <c r="E217" i="2"/>
  <c r="E249" i="2"/>
  <c r="E275" i="2"/>
  <c r="E306" i="2"/>
  <c r="E334" i="2"/>
  <c r="E372" i="2"/>
  <c r="E391" i="2"/>
  <c r="E410" i="2"/>
  <c r="E19" i="2"/>
  <c r="T105" i="2"/>
  <c r="S3" i="2"/>
  <c r="T3" i="2" s="1"/>
  <c r="S4" i="2"/>
  <c r="T4" i="2" s="1"/>
  <c r="S5" i="2"/>
  <c r="T5" i="2" s="1"/>
  <c r="S6" i="2"/>
  <c r="T6" i="2" s="1"/>
  <c r="S7" i="2"/>
  <c r="T7" i="2" s="1"/>
  <c r="S8" i="2"/>
  <c r="T8" i="2" s="1"/>
  <c r="S9" i="2"/>
  <c r="T9" i="2" s="1"/>
  <c r="S10" i="2"/>
  <c r="T10" i="2" s="1"/>
  <c r="S11" i="2"/>
  <c r="T11" i="2" s="1"/>
  <c r="S12" i="2"/>
  <c r="T12" i="2" s="1"/>
  <c r="S13" i="2"/>
  <c r="T13" i="2" s="1"/>
  <c r="S14" i="2"/>
  <c r="T14" i="2" s="1"/>
  <c r="S15" i="2"/>
  <c r="T15" i="2" s="1"/>
  <c r="S16" i="2"/>
  <c r="T16" i="2" s="1"/>
  <c r="S17" i="2"/>
  <c r="T17" i="2" s="1"/>
  <c r="S18" i="2"/>
  <c r="T18" i="2" s="1"/>
  <c r="S19" i="2"/>
  <c r="T19" i="2" s="1"/>
  <c r="S20" i="2"/>
  <c r="T20" i="2" s="1"/>
  <c r="S21" i="2"/>
  <c r="T21" i="2" s="1"/>
  <c r="S22" i="2"/>
  <c r="T22" i="2" s="1"/>
  <c r="S23" i="2"/>
  <c r="T23" i="2" s="1"/>
  <c r="S24" i="2"/>
  <c r="T24" i="2" s="1"/>
  <c r="S25" i="2"/>
  <c r="T25" i="2" s="1"/>
  <c r="S26" i="2"/>
  <c r="T26" i="2" s="1"/>
  <c r="S27" i="2"/>
  <c r="T27" i="2" s="1"/>
  <c r="S28" i="2"/>
  <c r="T28" i="2" s="1"/>
  <c r="S29" i="2"/>
  <c r="T29" i="2" s="1"/>
  <c r="S30" i="2"/>
  <c r="T30" i="2" s="1"/>
  <c r="S31" i="2"/>
  <c r="T31" i="2" s="1"/>
  <c r="S32" i="2"/>
  <c r="T32" i="2" s="1"/>
  <c r="S33" i="2"/>
  <c r="T33" i="2" s="1"/>
  <c r="S34" i="2"/>
  <c r="T34" i="2" s="1"/>
  <c r="S35" i="2"/>
  <c r="T35" i="2" s="1"/>
  <c r="S36" i="2"/>
  <c r="T36" i="2" s="1"/>
  <c r="S37" i="2"/>
  <c r="T37" i="2" s="1"/>
  <c r="S38" i="2"/>
  <c r="T38" i="2" s="1"/>
  <c r="S39" i="2"/>
  <c r="T39" i="2" s="1"/>
  <c r="S40" i="2"/>
  <c r="T40" i="2" s="1"/>
  <c r="S41" i="2"/>
  <c r="T41" i="2" s="1"/>
  <c r="S42" i="2"/>
  <c r="T42" i="2" s="1"/>
  <c r="S43" i="2"/>
  <c r="T43" i="2" s="1"/>
  <c r="S44" i="2"/>
  <c r="T44" i="2" s="1"/>
  <c r="S45" i="2"/>
  <c r="T45" i="2" s="1"/>
  <c r="S46" i="2"/>
  <c r="T46" i="2" s="1"/>
  <c r="S47" i="2"/>
  <c r="T47" i="2" s="1"/>
  <c r="S48" i="2"/>
  <c r="T48" i="2" s="1"/>
  <c r="S49" i="2"/>
  <c r="T49" i="2" s="1"/>
  <c r="S50" i="2"/>
  <c r="T50" i="2" s="1"/>
  <c r="S51" i="2"/>
  <c r="T51" i="2" s="1"/>
  <c r="S52" i="2"/>
  <c r="T52" i="2" s="1"/>
  <c r="S53" i="2"/>
  <c r="T53" i="2" s="1"/>
  <c r="S54" i="2"/>
  <c r="T54" i="2" s="1"/>
  <c r="S55" i="2"/>
  <c r="T55" i="2" s="1"/>
  <c r="S56" i="2"/>
  <c r="T56" i="2" s="1"/>
  <c r="S57" i="2"/>
  <c r="T57" i="2" s="1"/>
  <c r="S58" i="2"/>
  <c r="T58" i="2" s="1"/>
  <c r="S59" i="2"/>
  <c r="T59" i="2" s="1"/>
  <c r="S60" i="2"/>
  <c r="T60" i="2" s="1"/>
  <c r="S61" i="2"/>
  <c r="T61" i="2" s="1"/>
  <c r="S62" i="2"/>
  <c r="T62" i="2" s="1"/>
  <c r="S63" i="2"/>
  <c r="T63" i="2" s="1"/>
  <c r="S64" i="2"/>
  <c r="T64" i="2" s="1"/>
  <c r="S65" i="2"/>
  <c r="T65" i="2" s="1"/>
  <c r="S66" i="2"/>
  <c r="T66" i="2" s="1"/>
  <c r="S67" i="2"/>
  <c r="T67" i="2" s="1"/>
  <c r="S68" i="2"/>
  <c r="T68" i="2" s="1"/>
  <c r="S69" i="2"/>
  <c r="T69" i="2" s="1"/>
  <c r="S70" i="2"/>
  <c r="T70" i="2" s="1"/>
  <c r="S71" i="2"/>
  <c r="T71" i="2" s="1"/>
  <c r="S72" i="2"/>
  <c r="T72" i="2" s="1"/>
  <c r="S73" i="2"/>
  <c r="T73" i="2" s="1"/>
  <c r="S74" i="2"/>
  <c r="T74" i="2" s="1"/>
  <c r="S75" i="2"/>
  <c r="T75" i="2" s="1"/>
  <c r="S76" i="2"/>
  <c r="T76" i="2" s="1"/>
  <c r="S77" i="2"/>
  <c r="T77" i="2" s="1"/>
  <c r="S78" i="2"/>
  <c r="T78" i="2" s="1"/>
  <c r="S79" i="2"/>
  <c r="T79" i="2" s="1"/>
  <c r="S80" i="2"/>
  <c r="T80" i="2" s="1"/>
  <c r="S81" i="2"/>
  <c r="T81" i="2" s="1"/>
  <c r="S82" i="2"/>
  <c r="T82" i="2" s="1"/>
  <c r="S83" i="2"/>
  <c r="T83" i="2" s="1"/>
  <c r="S84" i="2"/>
  <c r="T84" i="2" s="1"/>
  <c r="S85" i="2"/>
  <c r="T85" i="2" s="1"/>
  <c r="S86" i="2"/>
  <c r="T86" i="2" s="1"/>
  <c r="S87" i="2"/>
  <c r="T87" i="2" s="1"/>
  <c r="S88" i="2"/>
  <c r="T88" i="2" s="1"/>
  <c r="S89" i="2"/>
  <c r="T89" i="2" s="1"/>
  <c r="S90" i="2"/>
  <c r="T90" i="2" s="1"/>
  <c r="S91" i="2"/>
  <c r="T91" i="2" s="1"/>
  <c r="S92" i="2"/>
  <c r="T92" i="2" s="1"/>
  <c r="S93" i="2"/>
  <c r="T93" i="2" s="1"/>
  <c r="S94" i="2"/>
  <c r="T94" i="2" s="1"/>
  <c r="S95" i="2"/>
  <c r="T95" i="2" s="1"/>
  <c r="S96" i="2"/>
  <c r="T96" i="2" s="1"/>
  <c r="S97" i="2"/>
  <c r="T97" i="2" s="1"/>
  <c r="S98" i="2"/>
  <c r="T98" i="2" s="1"/>
  <c r="S99" i="2"/>
  <c r="T99" i="2" s="1"/>
  <c r="S100" i="2"/>
  <c r="T100" i="2" s="1"/>
  <c r="S101" i="2"/>
  <c r="T101" i="2" s="1"/>
  <c r="S102" i="2"/>
  <c r="T102" i="2" s="1"/>
  <c r="S103" i="2"/>
  <c r="T103" i="2" s="1"/>
  <c r="S104" i="2"/>
  <c r="T104" i="2" s="1"/>
  <c r="S105" i="2"/>
  <c r="S106" i="2"/>
  <c r="T106" i="2" s="1"/>
  <c r="S107" i="2"/>
  <c r="T107" i="2" s="1"/>
  <c r="S108" i="2"/>
  <c r="T108" i="2" s="1"/>
  <c r="S109" i="2"/>
  <c r="T109" i="2" s="1"/>
  <c r="S110" i="2"/>
  <c r="T110" i="2" s="1"/>
  <c r="S111" i="2"/>
  <c r="T111" i="2" s="1"/>
  <c r="S112" i="2"/>
  <c r="T112" i="2" s="1"/>
  <c r="S113" i="2"/>
  <c r="T113" i="2" s="1"/>
  <c r="S114" i="2"/>
  <c r="T114" i="2" s="1"/>
  <c r="S115" i="2"/>
  <c r="T115" i="2" s="1"/>
  <c r="S116" i="2"/>
  <c r="T116" i="2" s="1"/>
  <c r="S117" i="2"/>
  <c r="T117" i="2" s="1"/>
  <c r="S118" i="2"/>
  <c r="T118" i="2" s="1"/>
  <c r="S119" i="2"/>
  <c r="T119" i="2" s="1"/>
  <c r="S120" i="2"/>
  <c r="T120" i="2" s="1"/>
  <c r="S121" i="2"/>
  <c r="T121" i="2" s="1"/>
  <c r="S122" i="2"/>
  <c r="T122" i="2" s="1"/>
  <c r="S123" i="2"/>
  <c r="T123" i="2" s="1"/>
  <c r="S124" i="2"/>
  <c r="T124" i="2" s="1"/>
  <c r="S125" i="2"/>
  <c r="T125" i="2" s="1"/>
  <c r="S126" i="2"/>
  <c r="T126" i="2" s="1"/>
  <c r="S127" i="2"/>
  <c r="T127" i="2" s="1"/>
  <c r="S128" i="2"/>
  <c r="T128" i="2" s="1"/>
  <c r="S129" i="2"/>
  <c r="T129" i="2" s="1"/>
  <c r="S130" i="2"/>
  <c r="T130" i="2" s="1"/>
  <c r="S131" i="2"/>
  <c r="T131" i="2" s="1"/>
  <c r="S132" i="2"/>
  <c r="T132" i="2" s="1"/>
  <c r="S133" i="2"/>
  <c r="T133" i="2" s="1"/>
  <c r="S134" i="2"/>
  <c r="T134" i="2" s="1"/>
  <c r="S135" i="2"/>
  <c r="T135" i="2" s="1"/>
  <c r="S136" i="2"/>
  <c r="T136" i="2" s="1"/>
  <c r="S137" i="2"/>
  <c r="T137" i="2" s="1"/>
  <c r="S138" i="2"/>
  <c r="T138" i="2" s="1"/>
  <c r="S139" i="2"/>
  <c r="T139" i="2" s="1"/>
  <c r="S140" i="2"/>
  <c r="T140" i="2" s="1"/>
  <c r="S141" i="2"/>
  <c r="T141" i="2" s="1"/>
  <c r="S142" i="2"/>
  <c r="T142" i="2" s="1"/>
  <c r="S143" i="2"/>
  <c r="T143" i="2" s="1"/>
  <c r="S144" i="2"/>
  <c r="T144" i="2" s="1"/>
  <c r="S145" i="2"/>
  <c r="T145" i="2" s="1"/>
  <c r="S146" i="2"/>
  <c r="T146" i="2" s="1"/>
  <c r="S2" i="2"/>
  <c r="T2" i="2" s="1"/>
  <c r="P3" i="2"/>
  <c r="Q3" i="2" s="1"/>
  <c r="P4" i="2"/>
  <c r="Q4" i="2" s="1"/>
  <c r="P5" i="2"/>
  <c r="Q5" i="2" s="1"/>
  <c r="P6" i="2"/>
  <c r="Q6" i="2" s="1"/>
  <c r="P7" i="2"/>
  <c r="Q7" i="2" s="1"/>
  <c r="P8" i="2"/>
  <c r="Q8" i="2" s="1"/>
  <c r="P9" i="2"/>
  <c r="Q9" i="2" s="1"/>
  <c r="P10" i="2"/>
  <c r="Q10" i="2" s="1"/>
  <c r="P11" i="2"/>
  <c r="Q11" i="2" s="1"/>
  <c r="P12" i="2"/>
  <c r="Q12" i="2" s="1"/>
  <c r="P13" i="2"/>
  <c r="Q13" i="2" s="1"/>
  <c r="P14" i="2"/>
  <c r="Q14" i="2" s="1"/>
  <c r="P15" i="2"/>
  <c r="Q15" i="2" s="1"/>
  <c r="P16" i="2"/>
  <c r="Q16" i="2" s="1"/>
  <c r="P17" i="2"/>
  <c r="Q17" i="2" s="1"/>
  <c r="P18" i="2"/>
  <c r="Q18" i="2" s="1"/>
  <c r="P19" i="2"/>
  <c r="Q19" i="2" s="1"/>
  <c r="P20" i="2"/>
  <c r="Q20" i="2" s="1"/>
  <c r="P21" i="2"/>
  <c r="Q21" i="2" s="1"/>
  <c r="P22" i="2"/>
  <c r="Q22" i="2" s="1"/>
  <c r="P23" i="2"/>
  <c r="Q23" i="2" s="1"/>
  <c r="P24" i="2"/>
  <c r="Q24" i="2" s="1"/>
  <c r="P25" i="2"/>
  <c r="Q25" i="2" s="1"/>
  <c r="P26" i="2"/>
  <c r="Q26" i="2" s="1"/>
  <c r="P27" i="2"/>
  <c r="Q27" i="2" s="1"/>
  <c r="P28" i="2"/>
  <c r="Q28" i="2" s="1"/>
  <c r="P29" i="2"/>
  <c r="Q29" i="2" s="1"/>
  <c r="P30" i="2"/>
  <c r="Q30" i="2" s="1"/>
  <c r="P31" i="2"/>
  <c r="Q31" i="2" s="1"/>
  <c r="P32" i="2"/>
  <c r="Q32" i="2" s="1"/>
  <c r="P33" i="2"/>
  <c r="Q33" i="2" s="1"/>
  <c r="P34" i="2"/>
  <c r="Q34" i="2" s="1"/>
  <c r="P35" i="2"/>
  <c r="Q35" i="2" s="1"/>
  <c r="P36" i="2"/>
  <c r="Q36" i="2" s="1"/>
  <c r="P37" i="2"/>
  <c r="Q37" i="2" s="1"/>
  <c r="P38" i="2"/>
  <c r="Q38" i="2" s="1"/>
  <c r="P39" i="2"/>
  <c r="Q39" i="2" s="1"/>
  <c r="P40" i="2"/>
  <c r="Q40" i="2" s="1"/>
  <c r="P41" i="2"/>
  <c r="Q41" i="2" s="1"/>
  <c r="P42" i="2"/>
  <c r="Q42" i="2" s="1"/>
  <c r="P43" i="2"/>
  <c r="Q43" i="2" s="1"/>
  <c r="P44" i="2"/>
  <c r="Q44" i="2" s="1"/>
  <c r="P45" i="2"/>
  <c r="Q45" i="2" s="1"/>
  <c r="P46" i="2"/>
  <c r="Q46" i="2" s="1"/>
  <c r="P47" i="2"/>
  <c r="Q47" i="2" s="1"/>
  <c r="P48" i="2"/>
  <c r="Q48" i="2" s="1"/>
  <c r="P49" i="2"/>
  <c r="Q49" i="2" s="1"/>
  <c r="P50" i="2"/>
  <c r="Q50" i="2" s="1"/>
  <c r="P51" i="2"/>
  <c r="Q51" i="2" s="1"/>
  <c r="P52" i="2"/>
  <c r="Q52" i="2" s="1"/>
  <c r="P53" i="2"/>
  <c r="Q53" i="2" s="1"/>
  <c r="P54" i="2"/>
  <c r="Q54" i="2" s="1"/>
  <c r="P55" i="2"/>
  <c r="Q55" i="2" s="1"/>
  <c r="P56" i="2"/>
  <c r="Q56" i="2" s="1"/>
  <c r="P57" i="2"/>
  <c r="Q57" i="2" s="1"/>
  <c r="P58" i="2"/>
  <c r="Q58" i="2" s="1"/>
  <c r="P59" i="2"/>
  <c r="Q59" i="2" s="1"/>
  <c r="P60" i="2"/>
  <c r="Q60" i="2" s="1"/>
  <c r="P61" i="2"/>
  <c r="Q61" i="2" s="1"/>
  <c r="P62" i="2"/>
  <c r="Q62" i="2" s="1"/>
  <c r="P63" i="2"/>
  <c r="Q63" i="2" s="1"/>
  <c r="P64" i="2"/>
  <c r="Q64" i="2" s="1"/>
  <c r="P65" i="2"/>
  <c r="Q65" i="2" s="1"/>
  <c r="P66" i="2"/>
  <c r="Q66" i="2" s="1"/>
  <c r="P67" i="2"/>
  <c r="Q67" i="2" s="1"/>
  <c r="P68" i="2"/>
  <c r="Q68" i="2" s="1"/>
  <c r="P69" i="2"/>
  <c r="Q69" i="2" s="1"/>
  <c r="P70" i="2"/>
  <c r="Q70" i="2" s="1"/>
  <c r="P71" i="2"/>
  <c r="Q71" i="2" s="1"/>
  <c r="P72" i="2"/>
  <c r="Q72" i="2" s="1"/>
  <c r="P73" i="2"/>
  <c r="Q73" i="2" s="1"/>
  <c r="P74" i="2"/>
  <c r="Q74" i="2" s="1"/>
  <c r="P75" i="2"/>
  <c r="Q75" i="2" s="1"/>
  <c r="P76" i="2"/>
  <c r="Q76" i="2" s="1"/>
  <c r="P77" i="2"/>
  <c r="Q77" i="2" s="1"/>
  <c r="P78" i="2"/>
  <c r="Q78" i="2" s="1"/>
  <c r="P79" i="2"/>
  <c r="Q79" i="2" s="1"/>
  <c r="P80" i="2"/>
  <c r="Q80" i="2" s="1"/>
  <c r="P81" i="2"/>
  <c r="Q81" i="2" s="1"/>
  <c r="P82" i="2"/>
  <c r="Q82" i="2" s="1"/>
  <c r="P83" i="2"/>
  <c r="Q83" i="2" s="1"/>
  <c r="P84" i="2"/>
  <c r="Q84" i="2" s="1"/>
  <c r="P85" i="2"/>
  <c r="Q85" i="2" s="1"/>
  <c r="P86" i="2"/>
  <c r="Q86" i="2" s="1"/>
  <c r="P87" i="2"/>
  <c r="Q87" i="2" s="1"/>
  <c r="P88" i="2"/>
  <c r="Q88" i="2" s="1"/>
  <c r="P89" i="2"/>
  <c r="Q89" i="2" s="1"/>
  <c r="P90" i="2"/>
  <c r="Q90" i="2" s="1"/>
  <c r="P91" i="2"/>
  <c r="Q91" i="2" s="1"/>
  <c r="P92" i="2"/>
  <c r="Q92" i="2" s="1"/>
  <c r="P93" i="2"/>
  <c r="Q93" i="2" s="1"/>
  <c r="P94" i="2"/>
  <c r="Q94" i="2" s="1"/>
  <c r="P95" i="2"/>
  <c r="Q95" i="2" s="1"/>
  <c r="P96" i="2"/>
  <c r="Q96" i="2" s="1"/>
  <c r="P97" i="2"/>
  <c r="Q97" i="2" s="1"/>
  <c r="P98" i="2"/>
  <c r="Q98" i="2" s="1"/>
  <c r="P99" i="2"/>
  <c r="Q99" i="2" s="1"/>
  <c r="P100" i="2"/>
  <c r="Q100" i="2" s="1"/>
  <c r="P101" i="2"/>
  <c r="Q101" i="2" s="1"/>
  <c r="P102" i="2"/>
  <c r="Q102" i="2" s="1"/>
  <c r="P103" i="2"/>
  <c r="Q103" i="2" s="1"/>
  <c r="P104" i="2"/>
  <c r="Q104" i="2" s="1"/>
  <c r="P105" i="2"/>
  <c r="Q105" i="2" s="1"/>
  <c r="P106" i="2"/>
  <c r="Q106" i="2" s="1"/>
  <c r="P107" i="2"/>
  <c r="Q107" i="2" s="1"/>
  <c r="P108" i="2"/>
  <c r="Q108" i="2" s="1"/>
  <c r="P109" i="2"/>
  <c r="Q109" i="2" s="1"/>
  <c r="P110" i="2"/>
  <c r="Q110" i="2" s="1"/>
  <c r="P111" i="2"/>
  <c r="Q111" i="2" s="1"/>
  <c r="P112" i="2"/>
  <c r="Q112" i="2" s="1"/>
  <c r="P113" i="2"/>
  <c r="Q113" i="2" s="1"/>
  <c r="P114" i="2"/>
  <c r="Q114" i="2" s="1"/>
  <c r="P115" i="2"/>
  <c r="Q115" i="2" s="1"/>
  <c r="P116" i="2"/>
  <c r="Q116" i="2" s="1"/>
  <c r="P117" i="2"/>
  <c r="Q117" i="2" s="1"/>
  <c r="P118" i="2"/>
  <c r="Q118" i="2" s="1"/>
  <c r="P119" i="2"/>
  <c r="Q119" i="2" s="1"/>
  <c r="P120" i="2"/>
  <c r="Q120" i="2" s="1"/>
  <c r="P121" i="2"/>
  <c r="Q121" i="2" s="1"/>
  <c r="P122" i="2"/>
  <c r="Q122" i="2" s="1"/>
  <c r="P123" i="2"/>
  <c r="Q123" i="2" s="1"/>
  <c r="P124" i="2"/>
  <c r="Q124" i="2" s="1"/>
  <c r="P125" i="2"/>
  <c r="Q125" i="2" s="1"/>
  <c r="P126" i="2"/>
  <c r="Q126" i="2" s="1"/>
  <c r="P127" i="2"/>
  <c r="Q127" i="2" s="1"/>
  <c r="P128" i="2"/>
  <c r="Q128" i="2" s="1"/>
  <c r="P129" i="2"/>
  <c r="Q129" i="2" s="1"/>
  <c r="P130" i="2"/>
  <c r="Q130" i="2" s="1"/>
  <c r="P131" i="2"/>
  <c r="Q131" i="2" s="1"/>
  <c r="P132" i="2"/>
  <c r="Q132" i="2" s="1"/>
  <c r="P133" i="2"/>
  <c r="Q133" i="2" s="1"/>
  <c r="P134" i="2"/>
  <c r="Q134" i="2" s="1"/>
  <c r="P135" i="2"/>
  <c r="Q135" i="2" s="1"/>
  <c r="P136" i="2"/>
  <c r="Q136" i="2" s="1"/>
  <c r="P137" i="2"/>
  <c r="Q137" i="2" s="1"/>
  <c r="P138" i="2"/>
  <c r="Q138" i="2" s="1"/>
  <c r="P139" i="2"/>
  <c r="Q139" i="2" s="1"/>
  <c r="P140" i="2"/>
  <c r="Q140" i="2" s="1"/>
  <c r="P141" i="2"/>
  <c r="Q141" i="2" s="1"/>
  <c r="P142" i="2"/>
  <c r="Q142" i="2" s="1"/>
  <c r="P143" i="2"/>
  <c r="Q143" i="2" s="1"/>
  <c r="P144" i="2"/>
  <c r="Q144" i="2" s="1"/>
  <c r="P145" i="2"/>
  <c r="Q145" i="2" s="1"/>
  <c r="P146" i="2"/>
  <c r="Q146" i="2" s="1"/>
  <c r="P2" i="2"/>
  <c r="Q2" i="2" s="1"/>
  <c r="D13" i="2"/>
  <c r="E13" i="2" s="1"/>
  <c r="D22" i="2"/>
  <c r="D30" i="2"/>
  <c r="E30" i="2" s="1"/>
  <c r="D38" i="2"/>
  <c r="E38" i="2" s="1"/>
  <c r="D46" i="2"/>
  <c r="E46" i="2" s="1"/>
  <c r="D55" i="2"/>
  <c r="D63" i="2"/>
  <c r="E63" i="2" s="1"/>
  <c r="D70" i="2"/>
  <c r="E70" i="2" s="1"/>
  <c r="D78" i="2"/>
  <c r="E78" i="2" s="1"/>
  <c r="D85" i="2"/>
  <c r="E85" i="2" s="1"/>
  <c r="D93" i="2"/>
  <c r="E93" i="2" s="1"/>
  <c r="D100" i="2"/>
  <c r="E100" i="2" s="1"/>
  <c r="D108" i="2"/>
  <c r="E108" i="2" s="1"/>
  <c r="D5" i="2"/>
  <c r="E5" i="2" s="1"/>
  <c r="D14" i="2"/>
  <c r="E14" i="2" s="1"/>
  <c r="D23" i="2"/>
  <c r="E23" i="2" s="1"/>
  <c r="D31" i="2"/>
  <c r="E31" i="2" s="1"/>
  <c r="D39" i="2"/>
  <c r="E39" i="2" s="1"/>
  <c r="D47" i="2"/>
  <c r="E47" i="2" s="1"/>
  <c r="D56" i="2"/>
  <c r="E56" i="2" s="1"/>
  <c r="D64" i="2"/>
  <c r="E64" i="2" s="1"/>
  <c r="D71" i="2"/>
  <c r="E71" i="2" s="1"/>
  <c r="D79" i="2"/>
  <c r="E79" i="2" s="1"/>
  <c r="D86" i="2"/>
  <c r="E86" i="2" s="1"/>
  <c r="D94" i="2"/>
  <c r="E94" i="2" s="1"/>
  <c r="D101" i="2"/>
  <c r="E101" i="2" s="1"/>
  <c r="D109" i="2"/>
  <c r="E109" i="2" s="1"/>
  <c r="D2" i="2"/>
  <c r="E2" i="2" s="1"/>
  <c r="D11" i="2"/>
  <c r="E11" i="2" s="1"/>
  <c r="D20" i="2"/>
  <c r="E20" i="2" s="1"/>
  <c r="D29" i="2"/>
  <c r="E29" i="2" s="1"/>
  <c r="D37" i="2"/>
  <c r="E37" i="2" s="1"/>
  <c r="D45" i="2"/>
  <c r="E45" i="2" s="1"/>
  <c r="D53" i="2"/>
  <c r="E53" i="2" s="1"/>
  <c r="D62" i="2"/>
  <c r="E62" i="2" s="1"/>
  <c r="D92" i="2"/>
  <c r="E92" i="2" s="1"/>
  <c r="D99" i="2"/>
  <c r="E99" i="2" s="1"/>
  <c r="D107" i="2"/>
  <c r="D6" i="2"/>
  <c r="E6" i="2" s="1"/>
  <c r="D15" i="2"/>
  <c r="E15" i="2" s="1"/>
  <c r="D24" i="2"/>
  <c r="E24" i="2" s="1"/>
  <c r="D32" i="2"/>
  <c r="E32" i="2" s="1"/>
  <c r="D40" i="2"/>
  <c r="E40" i="2" s="1"/>
  <c r="D48" i="2"/>
  <c r="E48" i="2" s="1"/>
  <c r="D57" i="2"/>
  <c r="E57" i="2" s="1"/>
  <c r="D65" i="2"/>
  <c r="E65" i="2" s="1"/>
  <c r="D72" i="2"/>
  <c r="E72" i="2" s="1"/>
  <c r="D80" i="2"/>
  <c r="E80" i="2" s="1"/>
  <c r="D87" i="2"/>
  <c r="E87" i="2" s="1"/>
  <c r="D95" i="2"/>
  <c r="E95" i="2" s="1"/>
  <c r="D102" i="2"/>
  <c r="E102" i="2" s="1"/>
  <c r="D110" i="2"/>
  <c r="E110" i="2" s="1"/>
  <c r="D7" i="2"/>
  <c r="E7" i="2" s="1"/>
  <c r="D16" i="2"/>
  <c r="E16" i="2" s="1"/>
  <c r="D25" i="2"/>
  <c r="E25" i="2" s="1"/>
  <c r="D33" i="2"/>
  <c r="E33" i="2" s="1"/>
  <c r="D41" i="2"/>
  <c r="E41" i="2" s="1"/>
  <c r="D49" i="2"/>
  <c r="E49" i="2" s="1"/>
  <c r="D58" i="2"/>
  <c r="E58" i="2" s="1"/>
  <c r="D66" i="2"/>
  <c r="E66" i="2" s="1"/>
  <c r="D73" i="2"/>
  <c r="E73" i="2" s="1"/>
  <c r="D81" i="2"/>
  <c r="D88" i="2"/>
  <c r="E88" i="2" s="1"/>
  <c r="D96" i="2"/>
  <c r="E96" i="2" s="1"/>
  <c r="D103" i="2"/>
  <c r="E103" i="2" s="1"/>
  <c r="D111" i="2"/>
  <c r="E111" i="2" s="1"/>
  <c r="D8" i="2"/>
  <c r="E8" i="2" s="1"/>
  <c r="D17" i="2"/>
  <c r="E17" i="2" s="1"/>
  <c r="D26" i="2"/>
  <c r="E26" i="2" s="1"/>
  <c r="D34" i="2"/>
  <c r="E34" i="2" s="1"/>
  <c r="D42" i="2"/>
  <c r="E42" i="2" s="1"/>
  <c r="D50" i="2"/>
  <c r="E50" i="2" s="1"/>
  <c r="D59" i="2"/>
  <c r="E59" i="2" s="1"/>
  <c r="D67" i="2"/>
  <c r="E67" i="2" s="1"/>
  <c r="D74" i="2"/>
  <c r="E74" i="2" s="1"/>
  <c r="D82" i="2"/>
  <c r="E82" i="2" s="1"/>
  <c r="D89" i="2"/>
  <c r="E89" i="2" s="1"/>
  <c r="D97" i="2"/>
  <c r="E97" i="2" s="1"/>
  <c r="D104" i="2"/>
  <c r="E104" i="2" s="1"/>
  <c r="D112" i="2"/>
  <c r="E112" i="2" s="1"/>
  <c r="D3" i="2"/>
  <c r="E3" i="2" s="1"/>
  <c r="D12" i="2"/>
  <c r="E12" i="2" s="1"/>
  <c r="D21" i="2"/>
  <c r="E21" i="2" s="1"/>
  <c r="D54" i="2"/>
  <c r="E54" i="2" s="1"/>
  <c r="D9" i="2"/>
  <c r="E9" i="2" s="1"/>
  <c r="D18" i="2"/>
  <c r="E18" i="2" s="1"/>
  <c r="D27" i="2"/>
  <c r="E27" i="2" s="1"/>
  <c r="D35" i="2"/>
  <c r="E35" i="2" s="1"/>
  <c r="D43" i="2"/>
  <c r="E43" i="2" s="1"/>
  <c r="D51" i="2"/>
  <c r="E51" i="2" s="1"/>
  <c r="D60" i="2"/>
  <c r="E60" i="2" s="1"/>
  <c r="D68" i="2"/>
  <c r="E68" i="2" s="1"/>
  <c r="D75" i="2"/>
  <c r="E75" i="2" s="1"/>
  <c r="D83" i="2"/>
  <c r="E83" i="2" s="1"/>
  <c r="D90" i="2"/>
  <c r="E90" i="2" s="1"/>
  <c r="D98" i="2"/>
  <c r="E98" i="2" s="1"/>
  <c r="D105" i="2"/>
  <c r="E105" i="2" s="1"/>
  <c r="D113" i="2"/>
  <c r="E113" i="2" s="1"/>
  <c r="D10" i="2"/>
  <c r="E10" i="2" s="1"/>
  <c r="D19" i="2"/>
  <c r="D28" i="2"/>
  <c r="E28" i="2" s="1"/>
  <c r="D36" i="2"/>
  <c r="E36" i="2" s="1"/>
  <c r="D44" i="2"/>
  <c r="E44" i="2" s="1"/>
  <c r="D52" i="2"/>
  <c r="E52" i="2" s="1"/>
  <c r="D61" i="2"/>
  <c r="E61" i="2" s="1"/>
  <c r="D69" i="2"/>
  <c r="E69" i="2" s="1"/>
  <c r="D76" i="2"/>
  <c r="E76" i="2" s="1"/>
  <c r="D84" i="2"/>
  <c r="E84" i="2" s="1"/>
  <c r="D91" i="2"/>
  <c r="E91" i="2" s="1"/>
  <c r="D106" i="2"/>
  <c r="E106" i="2" s="1"/>
  <c r="D114" i="2"/>
  <c r="E114" i="2" s="1"/>
  <c r="D77" i="2"/>
  <c r="E77" i="2" s="1"/>
  <c r="D205" i="2"/>
  <c r="E205" i="2" s="1"/>
  <c r="D207" i="2"/>
  <c r="E207" i="2" s="1"/>
  <c r="D211" i="2"/>
  <c r="E211" i="2" s="1"/>
  <c r="D215" i="2"/>
  <c r="E215" i="2" s="1"/>
  <c r="D219" i="2"/>
  <c r="E219" i="2" s="1"/>
  <c r="D223" i="2"/>
  <c r="E223" i="2" s="1"/>
  <c r="D225" i="2"/>
  <c r="E225" i="2" s="1"/>
  <c r="D227" i="2"/>
  <c r="E227" i="2" s="1"/>
  <c r="D230" i="2"/>
  <c r="E230" i="2" s="1"/>
  <c r="D233" i="2"/>
  <c r="E233" i="2" s="1"/>
  <c r="D237" i="2"/>
  <c r="E237" i="2" s="1"/>
  <c r="D206" i="2"/>
  <c r="E206" i="2" s="1"/>
  <c r="D208" i="2"/>
  <c r="E208" i="2" s="1"/>
  <c r="D212" i="2"/>
  <c r="E212" i="2" s="1"/>
  <c r="D216" i="2"/>
  <c r="E216" i="2" s="1"/>
  <c r="D220" i="2"/>
  <c r="E220" i="2" s="1"/>
  <c r="D224" i="2"/>
  <c r="E224" i="2" s="1"/>
  <c r="D226" i="2"/>
  <c r="E226" i="2" s="1"/>
  <c r="D228" i="2"/>
  <c r="E228" i="2" s="1"/>
  <c r="D231" i="2"/>
  <c r="E231" i="2" s="1"/>
  <c r="D234" i="2"/>
  <c r="E234" i="2" s="1"/>
  <c r="D238" i="2"/>
  <c r="E238" i="2" s="1"/>
  <c r="D236" i="2"/>
  <c r="E236" i="2" s="1"/>
  <c r="D209" i="2"/>
  <c r="E209" i="2" s="1"/>
  <c r="D213" i="2"/>
  <c r="E213" i="2" s="1"/>
  <c r="D217" i="2"/>
  <c r="D221" i="2"/>
  <c r="E221" i="2" s="1"/>
  <c r="D229" i="2"/>
  <c r="E229" i="2" s="1"/>
  <c r="D232" i="2"/>
  <c r="E232" i="2" s="1"/>
  <c r="D235" i="2"/>
  <c r="E235" i="2" s="1"/>
  <c r="D239" i="2"/>
  <c r="E239" i="2" s="1"/>
  <c r="D210" i="2"/>
  <c r="E210" i="2" s="1"/>
  <c r="D214" i="2"/>
  <c r="E214" i="2" s="1"/>
  <c r="D218" i="2"/>
  <c r="E218" i="2" s="1"/>
  <c r="D222" i="2"/>
  <c r="E222" i="2" s="1"/>
  <c r="D241" i="2"/>
  <c r="E241" i="2" s="1"/>
  <c r="D243" i="2"/>
  <c r="E243" i="2" s="1"/>
  <c r="D245" i="2"/>
  <c r="E245" i="2" s="1"/>
  <c r="D248" i="2"/>
  <c r="E248" i="2" s="1"/>
  <c r="D251" i="2"/>
  <c r="E251" i="2" s="1"/>
  <c r="D253" i="2"/>
  <c r="E253" i="2" s="1"/>
  <c r="D255" i="2"/>
  <c r="E255" i="2" s="1"/>
  <c r="D257" i="2"/>
  <c r="E257" i="2" s="1"/>
  <c r="D260" i="2"/>
  <c r="E260" i="2" s="1"/>
  <c r="D240" i="2"/>
  <c r="E240" i="2" s="1"/>
  <c r="D242" i="2"/>
  <c r="E242" i="2" s="1"/>
  <c r="D244" i="2"/>
  <c r="E244" i="2" s="1"/>
  <c r="D246" i="2"/>
  <c r="E246" i="2" s="1"/>
  <c r="D249" i="2"/>
  <c r="D250" i="2"/>
  <c r="E250" i="2" s="1"/>
  <c r="D252" i="2"/>
  <c r="E252" i="2" s="1"/>
  <c r="D254" i="2"/>
  <c r="E254" i="2" s="1"/>
  <c r="D256" i="2"/>
  <c r="E256" i="2" s="1"/>
  <c r="D258" i="2"/>
  <c r="E258" i="2" s="1"/>
  <c r="D261" i="2"/>
  <c r="E261" i="2" s="1"/>
  <c r="D259" i="2"/>
  <c r="E259" i="2" s="1"/>
  <c r="D247" i="2"/>
  <c r="E247" i="2" s="1"/>
  <c r="D262" i="2"/>
  <c r="E262" i="2" s="1"/>
  <c r="D263" i="2"/>
  <c r="E263" i="2" s="1"/>
  <c r="D264" i="2"/>
  <c r="E264" i="2" s="1"/>
  <c r="D265" i="2"/>
  <c r="E265" i="2" s="1"/>
  <c r="D266" i="2"/>
  <c r="E266" i="2" s="1"/>
  <c r="D267" i="2"/>
  <c r="E267" i="2" s="1"/>
  <c r="D268" i="2"/>
  <c r="E268" i="2" s="1"/>
  <c r="D269" i="2"/>
  <c r="E269" i="2" s="1"/>
  <c r="D270" i="2"/>
  <c r="E270" i="2" s="1"/>
  <c r="D271" i="2"/>
  <c r="E271" i="2" s="1"/>
  <c r="D272" i="2"/>
  <c r="E272" i="2" s="1"/>
  <c r="D273" i="2"/>
  <c r="E273" i="2" s="1"/>
  <c r="D275" i="2"/>
  <c r="D277" i="2"/>
  <c r="E277" i="2" s="1"/>
  <c r="D280" i="2"/>
  <c r="E280" i="2" s="1"/>
  <c r="D282" i="2"/>
  <c r="E282" i="2" s="1"/>
  <c r="D284" i="2"/>
  <c r="E284" i="2" s="1"/>
  <c r="D287" i="2"/>
  <c r="E287" i="2" s="1"/>
  <c r="D289" i="2"/>
  <c r="E289" i="2" s="1"/>
  <c r="D293" i="2"/>
  <c r="E293" i="2" s="1"/>
  <c r="D296" i="2"/>
  <c r="E296" i="2" s="1"/>
  <c r="D299" i="2"/>
  <c r="E299" i="2" s="1"/>
  <c r="D301" i="2"/>
  <c r="E301" i="2" s="1"/>
  <c r="D304" i="2"/>
  <c r="E304" i="2" s="1"/>
  <c r="D274" i="2"/>
  <c r="E274" i="2" s="1"/>
  <c r="D276" i="2"/>
  <c r="E276" i="2" s="1"/>
  <c r="D278" i="2"/>
  <c r="E278" i="2" s="1"/>
  <c r="D281" i="2"/>
  <c r="E281" i="2" s="1"/>
  <c r="D283" i="2"/>
  <c r="E283" i="2" s="1"/>
  <c r="D285" i="2"/>
  <c r="E285" i="2" s="1"/>
  <c r="D288" i="2"/>
  <c r="E288" i="2" s="1"/>
  <c r="D290" i="2"/>
  <c r="E290" i="2" s="1"/>
  <c r="D294" i="2"/>
  <c r="E294" i="2" s="1"/>
  <c r="D297" i="2"/>
  <c r="E297" i="2" s="1"/>
  <c r="D300" i="2"/>
  <c r="E300" i="2" s="1"/>
  <c r="D302" i="2"/>
  <c r="E302" i="2" s="1"/>
  <c r="D305" i="2"/>
  <c r="E305" i="2" s="1"/>
  <c r="D279" i="2"/>
  <c r="E279" i="2" s="1"/>
  <c r="D286" i="2"/>
  <c r="E286" i="2" s="1"/>
  <c r="D291" i="2"/>
  <c r="E291" i="2" s="1"/>
  <c r="D295" i="2"/>
  <c r="E295" i="2" s="1"/>
  <c r="D298" i="2"/>
  <c r="E298" i="2" s="1"/>
  <c r="D303" i="2"/>
  <c r="E303" i="2" s="1"/>
  <c r="D292" i="2"/>
  <c r="E292" i="2" s="1"/>
  <c r="D306" i="2"/>
  <c r="D307" i="2"/>
  <c r="E307" i="2" s="1"/>
  <c r="D309" i="2"/>
  <c r="E309" i="2" s="1"/>
  <c r="D310" i="2"/>
  <c r="E310" i="2" s="1"/>
  <c r="D311" i="2"/>
  <c r="E311" i="2" s="1"/>
  <c r="D312" i="2"/>
  <c r="E312" i="2" s="1"/>
  <c r="D313" i="2"/>
  <c r="E313" i="2" s="1"/>
  <c r="D316" i="2"/>
  <c r="E316" i="2" s="1"/>
  <c r="D318" i="2"/>
  <c r="E318" i="2" s="1"/>
  <c r="D322" i="2"/>
  <c r="E322" i="2" s="1"/>
  <c r="D308" i="2"/>
  <c r="E308" i="2" s="1"/>
  <c r="D314" i="2"/>
  <c r="E314" i="2" s="1"/>
  <c r="D317" i="2"/>
  <c r="E317" i="2" s="1"/>
  <c r="D319" i="2"/>
  <c r="E319" i="2" s="1"/>
  <c r="D321" i="2"/>
  <c r="E321" i="2" s="1"/>
  <c r="D315" i="2"/>
  <c r="E315" i="2" s="1"/>
  <c r="D320" i="2"/>
  <c r="E320" i="2" s="1"/>
  <c r="D323" i="2"/>
  <c r="E323" i="2" s="1"/>
  <c r="D328" i="2"/>
  <c r="E328" i="2" s="1"/>
  <c r="D334" i="2"/>
  <c r="D339" i="2"/>
  <c r="E339" i="2" s="1"/>
  <c r="D343" i="2"/>
  <c r="E343" i="2" s="1"/>
  <c r="D348" i="2"/>
  <c r="E348" i="2" s="1"/>
  <c r="D353" i="2"/>
  <c r="E353" i="2" s="1"/>
  <c r="D359" i="2"/>
  <c r="E359" i="2" s="1"/>
  <c r="D364" i="2"/>
  <c r="E364" i="2" s="1"/>
  <c r="D370" i="2"/>
  <c r="E370" i="2" s="1"/>
  <c r="D377" i="2"/>
  <c r="E377" i="2" s="1"/>
  <c r="D383" i="2"/>
  <c r="E383" i="2" s="1"/>
  <c r="D389" i="2"/>
  <c r="E389" i="2" s="1"/>
  <c r="D324" i="2"/>
  <c r="E324" i="2" s="1"/>
  <c r="D329" i="2"/>
  <c r="E329" i="2" s="1"/>
  <c r="D335" i="2"/>
  <c r="E335" i="2" s="1"/>
  <c r="D340" i="2"/>
  <c r="E340" i="2" s="1"/>
  <c r="D344" i="2"/>
  <c r="E344" i="2" s="1"/>
  <c r="D349" i="2"/>
  <c r="E349" i="2" s="1"/>
  <c r="D354" i="2"/>
  <c r="E354" i="2" s="1"/>
  <c r="D360" i="2"/>
  <c r="E360" i="2" s="1"/>
  <c r="D365" i="2"/>
  <c r="E365" i="2" s="1"/>
  <c r="D371" i="2"/>
  <c r="E371" i="2" s="1"/>
  <c r="D378" i="2"/>
  <c r="E378" i="2" s="1"/>
  <c r="D384" i="2"/>
  <c r="E384" i="2" s="1"/>
  <c r="D390" i="2"/>
  <c r="E390" i="2" s="1"/>
  <c r="D376" i="2"/>
  <c r="E376" i="2" s="1"/>
  <c r="D382" i="2"/>
  <c r="E382" i="2" s="1"/>
  <c r="D388" i="2"/>
  <c r="E388" i="2" s="1"/>
  <c r="D325" i="2"/>
  <c r="E325" i="2" s="1"/>
  <c r="D330" i="2"/>
  <c r="E330" i="2" s="1"/>
  <c r="D336" i="2"/>
  <c r="E336" i="2" s="1"/>
  <c r="D341" i="2"/>
  <c r="E341" i="2" s="1"/>
  <c r="D345" i="2"/>
  <c r="E345" i="2" s="1"/>
  <c r="D350" i="2"/>
  <c r="E350" i="2" s="1"/>
  <c r="D355" i="2"/>
  <c r="E355" i="2" s="1"/>
  <c r="D361" i="2"/>
  <c r="E361" i="2" s="1"/>
  <c r="D366" i="2"/>
  <c r="E366" i="2" s="1"/>
  <c r="D372" i="2"/>
  <c r="D379" i="2"/>
  <c r="E379" i="2" s="1"/>
  <c r="D385" i="2"/>
  <c r="E385" i="2" s="1"/>
  <c r="D391" i="2"/>
  <c r="D326" i="2"/>
  <c r="E326" i="2" s="1"/>
  <c r="D331" i="2"/>
  <c r="E331" i="2" s="1"/>
  <c r="D337" i="2"/>
  <c r="E337" i="2" s="1"/>
  <c r="D342" i="2"/>
  <c r="E342" i="2" s="1"/>
  <c r="D346" i="2"/>
  <c r="E346" i="2" s="1"/>
  <c r="D351" i="2"/>
  <c r="E351" i="2" s="1"/>
  <c r="D356" i="2"/>
  <c r="E356" i="2" s="1"/>
  <c r="D362" i="2"/>
  <c r="E362" i="2" s="1"/>
  <c r="D367" i="2"/>
  <c r="E367" i="2" s="1"/>
  <c r="D373" i="2"/>
  <c r="E373" i="2" s="1"/>
  <c r="D380" i="2"/>
  <c r="E380" i="2" s="1"/>
  <c r="D386" i="2"/>
  <c r="E386" i="2" s="1"/>
  <c r="D392" i="2"/>
  <c r="E392" i="2" s="1"/>
  <c r="D327" i="2"/>
  <c r="E327" i="2" s="1"/>
  <c r="D332" i="2"/>
  <c r="E332" i="2" s="1"/>
  <c r="D338" i="2"/>
  <c r="E338" i="2" s="1"/>
  <c r="D347" i="2"/>
  <c r="E347" i="2" s="1"/>
  <c r="D352" i="2"/>
  <c r="E352" i="2" s="1"/>
  <c r="D357" i="2"/>
  <c r="E357" i="2" s="1"/>
  <c r="D363" i="2"/>
  <c r="E363" i="2" s="1"/>
  <c r="D368" i="2"/>
  <c r="E368" i="2" s="1"/>
  <c r="D374" i="2"/>
  <c r="E374" i="2" s="1"/>
  <c r="D381" i="2"/>
  <c r="E381" i="2" s="1"/>
  <c r="D387" i="2"/>
  <c r="E387" i="2" s="1"/>
  <c r="D393" i="2"/>
  <c r="E393" i="2" s="1"/>
  <c r="D333" i="2"/>
  <c r="E333" i="2" s="1"/>
  <c r="D358" i="2"/>
  <c r="E358" i="2" s="1"/>
  <c r="D369" i="2"/>
  <c r="E369" i="2" s="1"/>
  <c r="D375" i="2"/>
  <c r="E375" i="2" s="1"/>
  <c r="D394" i="2"/>
  <c r="E394" i="2" s="1"/>
  <c r="D395" i="2"/>
  <c r="E395" i="2" s="1"/>
  <c r="D396" i="2"/>
  <c r="E396" i="2" s="1"/>
  <c r="D397" i="2"/>
  <c r="E397" i="2" s="1"/>
  <c r="D398" i="2"/>
  <c r="E398" i="2" s="1"/>
  <c r="D399" i="2"/>
  <c r="E399" i="2" s="1"/>
  <c r="D400" i="2"/>
  <c r="E400" i="2" s="1"/>
  <c r="D401" i="2"/>
  <c r="E401" i="2" s="1"/>
  <c r="D402" i="2"/>
  <c r="E402" i="2" s="1"/>
  <c r="D403" i="2"/>
  <c r="E403" i="2" s="1"/>
  <c r="D404" i="2"/>
  <c r="E404" i="2" s="1"/>
  <c r="D405" i="2"/>
  <c r="E405" i="2" s="1"/>
  <c r="D406" i="2"/>
  <c r="E406" i="2" s="1"/>
  <c r="D407" i="2"/>
  <c r="E407" i="2" s="1"/>
  <c r="D408" i="2"/>
  <c r="E408" i="2" s="1"/>
  <c r="D409" i="2"/>
  <c r="E409" i="2" s="1"/>
  <c r="D410" i="2"/>
  <c r="D411" i="2"/>
  <c r="E411" i="2" s="1"/>
  <c r="D412" i="2"/>
  <c r="E412" i="2" s="1"/>
  <c r="D413" i="2"/>
  <c r="E413" i="2" s="1"/>
  <c r="D414" i="2"/>
  <c r="E414" i="2" s="1"/>
  <c r="D415" i="2"/>
  <c r="E415" i="2" s="1"/>
  <c r="D416" i="2"/>
  <c r="E416" i="2" s="1"/>
  <c r="D417" i="2"/>
  <c r="E417" i="2" s="1"/>
  <c r="D418" i="2"/>
  <c r="E418" i="2" s="1"/>
  <c r="D419" i="2"/>
  <c r="E419" i="2" s="1"/>
  <c r="D118" i="2"/>
  <c r="E118" i="2" s="1"/>
  <c r="D121" i="2"/>
  <c r="E121" i="2" s="1"/>
  <c r="D131" i="2"/>
  <c r="E131" i="2" s="1"/>
  <c r="D115" i="2"/>
  <c r="E115" i="2" s="1"/>
  <c r="D117" i="2"/>
  <c r="E117" i="2" s="1"/>
  <c r="D119" i="2"/>
  <c r="E119" i="2" s="1"/>
  <c r="D122" i="2"/>
  <c r="E122" i="2" s="1"/>
  <c r="D124" i="2"/>
  <c r="E124" i="2" s="1"/>
  <c r="D126" i="2"/>
  <c r="E126" i="2" s="1"/>
  <c r="D128" i="2"/>
  <c r="E128" i="2" s="1"/>
  <c r="D130" i="2"/>
  <c r="E130" i="2" s="1"/>
  <c r="D116" i="2"/>
  <c r="E116" i="2" s="1"/>
  <c r="D120" i="2"/>
  <c r="E120" i="2" s="1"/>
  <c r="D123" i="2"/>
  <c r="E123" i="2" s="1"/>
  <c r="D125" i="2"/>
  <c r="E125" i="2" s="1"/>
  <c r="D127" i="2"/>
  <c r="E127" i="2" s="1"/>
  <c r="D129" i="2"/>
  <c r="E129" i="2" s="1"/>
  <c r="D132" i="2"/>
  <c r="E132" i="2" s="1"/>
  <c r="D134" i="2"/>
  <c r="D136" i="2"/>
  <c r="E136" i="2" s="1"/>
  <c r="D138" i="2"/>
  <c r="E138" i="2" s="1"/>
  <c r="D140" i="2"/>
  <c r="E140" i="2" s="1"/>
  <c r="D142" i="2"/>
  <c r="E142" i="2" s="1"/>
  <c r="D144" i="2"/>
  <c r="E144" i="2" s="1"/>
  <c r="D146" i="2"/>
  <c r="E146" i="2" s="1"/>
  <c r="D133" i="2"/>
  <c r="E133" i="2" s="1"/>
  <c r="D135" i="2"/>
  <c r="E135" i="2" s="1"/>
  <c r="D137" i="2"/>
  <c r="E137" i="2" s="1"/>
  <c r="D139" i="2"/>
  <c r="E139" i="2" s="1"/>
  <c r="D141" i="2"/>
  <c r="E141" i="2" s="1"/>
  <c r="D143" i="2"/>
  <c r="E143" i="2" s="1"/>
  <c r="D145" i="2"/>
  <c r="E145" i="2" s="1"/>
  <c r="D147" i="2"/>
  <c r="E147" i="2" s="1"/>
  <c r="D148" i="2"/>
  <c r="E148" i="2" s="1"/>
  <c r="D151" i="2"/>
  <c r="E151" i="2" s="1"/>
  <c r="D154" i="2"/>
  <c r="E154" i="2" s="1"/>
  <c r="D156" i="2"/>
  <c r="E156" i="2" s="1"/>
  <c r="D158" i="2"/>
  <c r="D160" i="2"/>
  <c r="E160" i="2" s="1"/>
  <c r="D163" i="2"/>
  <c r="E163" i="2" s="1"/>
  <c r="D165" i="2"/>
  <c r="E165" i="2" s="1"/>
  <c r="D149" i="2"/>
  <c r="E149" i="2" s="1"/>
  <c r="D152" i="2"/>
  <c r="E152" i="2" s="1"/>
  <c r="D155" i="2"/>
  <c r="E155" i="2" s="1"/>
  <c r="D157" i="2"/>
  <c r="E157" i="2" s="1"/>
  <c r="D159" i="2"/>
  <c r="E159" i="2" s="1"/>
  <c r="D161" i="2"/>
  <c r="E161" i="2" s="1"/>
  <c r="D164" i="2"/>
  <c r="E164" i="2" s="1"/>
  <c r="D166" i="2"/>
  <c r="E166" i="2" s="1"/>
  <c r="D150" i="2"/>
  <c r="E150" i="2" s="1"/>
  <c r="D153" i="2"/>
  <c r="E153" i="2" s="1"/>
  <c r="D162" i="2"/>
  <c r="E162" i="2" s="1"/>
  <c r="D167" i="2"/>
  <c r="E167" i="2" s="1"/>
  <c r="D168" i="2"/>
  <c r="E168" i="2" s="1"/>
  <c r="D169" i="2"/>
  <c r="E169" i="2" s="1"/>
  <c r="D170" i="2"/>
  <c r="E170" i="2" s="1"/>
  <c r="D171" i="2"/>
  <c r="E171" i="2" s="1"/>
  <c r="D172" i="2"/>
  <c r="E172" i="2" s="1"/>
  <c r="D173" i="2"/>
  <c r="E173" i="2" s="1"/>
  <c r="D174" i="2"/>
  <c r="E174" i="2" s="1"/>
  <c r="D177" i="2"/>
  <c r="E177" i="2" s="1"/>
  <c r="D180" i="2"/>
  <c r="E180" i="2" s="1"/>
  <c r="D183" i="2"/>
  <c r="E183" i="2" s="1"/>
  <c r="D186" i="2"/>
  <c r="E186" i="2" s="1"/>
  <c r="D189" i="2"/>
  <c r="D191" i="2"/>
  <c r="E191" i="2" s="1"/>
  <c r="D193" i="2"/>
  <c r="E193" i="2" s="1"/>
  <c r="D194" i="2"/>
  <c r="E194" i="2" s="1"/>
  <c r="D175" i="2"/>
  <c r="E175" i="2" s="1"/>
  <c r="D178" i="2"/>
  <c r="E178" i="2" s="1"/>
  <c r="D181" i="2"/>
  <c r="E181" i="2" s="1"/>
  <c r="D184" i="2"/>
  <c r="E184" i="2" s="1"/>
  <c r="D187" i="2"/>
  <c r="E187" i="2" s="1"/>
  <c r="D190" i="2"/>
  <c r="E190" i="2" s="1"/>
  <c r="D192" i="2"/>
  <c r="E192" i="2" s="1"/>
  <c r="D176" i="2"/>
  <c r="E176" i="2" s="1"/>
  <c r="D179" i="2"/>
  <c r="E179" i="2" s="1"/>
  <c r="D182" i="2"/>
  <c r="E182" i="2" s="1"/>
  <c r="D185" i="2"/>
  <c r="E185" i="2" s="1"/>
  <c r="D188" i="2"/>
  <c r="E188" i="2" s="1"/>
  <c r="D195" i="2"/>
  <c r="E195" i="2" s="1"/>
  <c r="D196" i="2"/>
  <c r="E196" i="2" s="1"/>
  <c r="D198" i="2"/>
  <c r="E198" i="2" s="1"/>
  <c r="D199" i="2"/>
  <c r="E199" i="2" s="1"/>
  <c r="D200" i="2"/>
  <c r="E200" i="2" s="1"/>
  <c r="D202" i="2"/>
  <c r="E202" i="2" s="1"/>
  <c r="D203" i="2"/>
  <c r="E203" i="2" s="1"/>
  <c r="D204" i="2"/>
  <c r="E204" i="2" s="1"/>
  <c r="D197" i="2"/>
  <c r="E197" i="2" s="1"/>
  <c r="D201" i="2"/>
  <c r="E201" i="2" s="1"/>
  <c r="D4" i="2"/>
  <c r="E4" i="2" s="1"/>
  <c r="D417" i="1"/>
  <c r="D397" i="1"/>
  <c r="D389" i="1"/>
  <c r="D378" i="1"/>
  <c r="D370" i="1"/>
  <c r="D362" i="1"/>
  <c r="D354" i="1"/>
  <c r="D332" i="1"/>
  <c r="D340" i="1"/>
  <c r="D329" i="1"/>
  <c r="D316" i="1"/>
  <c r="D299" i="1"/>
  <c r="D287" i="1"/>
  <c r="D274" i="1"/>
  <c r="D258" i="1"/>
  <c r="D245" i="1"/>
  <c r="D261" i="1"/>
  <c r="D225" i="1"/>
  <c r="D230" i="1"/>
  <c r="D208" i="1"/>
  <c r="D195" i="1"/>
  <c r="D214" i="1"/>
  <c r="D113" i="1"/>
  <c r="D100" i="1"/>
  <c r="D82" i="1"/>
  <c r="D68" i="1"/>
  <c r="D54" i="1"/>
  <c r="D29" i="1"/>
  <c r="D15" i="1"/>
  <c r="D40" i="1"/>
  <c r="N416" i="1"/>
  <c r="N396" i="1"/>
  <c r="N404" i="1"/>
  <c r="N388" i="1"/>
  <c r="N377" i="1"/>
  <c r="N369" i="1"/>
  <c r="N381" i="1"/>
  <c r="N361" i="1"/>
  <c r="N353" i="1"/>
  <c r="N346" i="1"/>
  <c r="N339" i="1"/>
  <c r="N328" i="1"/>
  <c r="N315" i="1"/>
  <c r="N298" i="1"/>
  <c r="N286" i="1"/>
  <c r="N273" i="1"/>
  <c r="N257" i="1"/>
  <c r="N244" i="1"/>
  <c r="N260" i="1"/>
  <c r="N232" i="1"/>
  <c r="N229" i="1"/>
  <c r="N207" i="1"/>
  <c r="N194" i="1"/>
  <c r="N112" i="1"/>
  <c r="N99" i="1"/>
  <c r="N81" i="1"/>
  <c r="N67" i="1"/>
  <c r="N53" i="1"/>
  <c r="N28" i="1"/>
  <c r="N14" i="1"/>
  <c r="N39" i="1"/>
  <c r="N327" i="1"/>
  <c r="N314" i="1"/>
  <c r="N297" i="1"/>
  <c r="N285" i="1"/>
  <c r="N272" i="1"/>
  <c r="N256" i="1"/>
  <c r="N243" i="1"/>
  <c r="N259" i="1"/>
  <c r="N224" i="1"/>
  <c r="N228" i="1"/>
  <c r="N206" i="1"/>
  <c r="N193" i="1"/>
  <c r="N213" i="1"/>
  <c r="N182" i="1"/>
  <c r="N172" i="1"/>
  <c r="N169" i="1"/>
  <c r="N158" i="1"/>
  <c r="N170" i="1"/>
  <c r="N145" i="1"/>
  <c r="N136" i="1"/>
  <c r="N125" i="1"/>
  <c r="N137" i="1"/>
  <c r="N98" i="1"/>
  <c r="N80" i="1"/>
  <c r="N66" i="1"/>
  <c r="N52" i="1"/>
  <c r="N27" i="1"/>
  <c r="N13" i="1"/>
  <c r="N38" i="1"/>
  <c r="N356" i="1"/>
  <c r="N363" i="1"/>
  <c r="N364" i="1"/>
  <c r="N264" i="1"/>
  <c r="N398" i="1"/>
  <c r="N410" i="1"/>
  <c r="N383" i="1"/>
  <c r="N248" i="1"/>
  <c r="N334" i="1"/>
  <c r="N379" i="1"/>
  <c r="N235" i="1"/>
  <c r="N198" i="1"/>
  <c r="N405" i="1"/>
  <c r="N185" i="1"/>
  <c r="N209" i="1"/>
  <c r="N355" i="1"/>
  <c r="N217" i="1"/>
  <c r="N236" i="1"/>
  <c r="N186" i="1"/>
  <c r="N386" i="1"/>
  <c r="N348" i="1"/>
  <c r="N330" i="1"/>
  <c r="N347" i="1"/>
  <c r="N419" i="1"/>
  <c r="N418" i="1"/>
  <c r="N341" i="1"/>
  <c r="N414" i="1"/>
  <c r="N399" i="1"/>
  <c r="N359" i="1"/>
  <c r="N390" i="1"/>
  <c r="N278" i="1"/>
  <c r="N411" i="1"/>
  <c r="N226" i="1"/>
  <c r="N333" i="1"/>
  <c r="N306" i="1"/>
  <c r="N307" i="1"/>
  <c r="N311" i="1"/>
  <c r="N382" i="1"/>
  <c r="N406" i="1"/>
  <c r="N218" i="1"/>
  <c r="N391" i="1"/>
  <c r="N227" i="1"/>
  <c r="N210" i="1"/>
  <c r="N215" i="1"/>
  <c r="N265" i="1"/>
  <c r="N320" i="1"/>
  <c r="N211" i="1"/>
  <c r="N219" i="1"/>
  <c r="N212" i="1"/>
  <c r="N187" i="1"/>
  <c r="N200" i="1"/>
  <c r="N231" i="1"/>
  <c r="N223" i="1"/>
  <c r="N277" i="1"/>
  <c r="N191" i="1"/>
  <c r="N199" i="1"/>
  <c r="N249" i="1"/>
  <c r="N192" i="1"/>
  <c r="N342" i="1"/>
  <c r="N205" i="1"/>
  <c r="N204" i="1"/>
  <c r="N357" i="1"/>
  <c r="N335" i="1"/>
  <c r="N349" i="1"/>
  <c r="N331" i="1"/>
  <c r="N290" i="1"/>
  <c r="N372" i="1"/>
  <c r="N371" i="1"/>
  <c r="N295" i="1"/>
  <c r="N302" i="1"/>
  <c r="N318" i="1"/>
  <c r="N197" i="1"/>
  <c r="N252" i="1"/>
  <c r="N247" i="1"/>
  <c r="N160" i="1"/>
  <c r="N127" i="1"/>
  <c r="N251" i="1"/>
  <c r="N17" i="1"/>
  <c r="N23" i="1"/>
  <c r="N310" i="1"/>
  <c r="N305" i="1"/>
  <c r="N41" i="1"/>
  <c r="N16" i="1"/>
  <c r="N196" i="1"/>
  <c r="N165" i="1"/>
  <c r="N262" i="1"/>
  <c r="N173" i="1"/>
  <c r="N138" i="1"/>
  <c r="N304" i="1"/>
  <c r="N159" i="1"/>
  <c r="N55" i="1"/>
  <c r="N183" i="1"/>
  <c r="N233" i="1"/>
  <c r="N246" i="1"/>
  <c r="N275" i="1"/>
  <c r="N30" i="1"/>
  <c r="N48" i="1"/>
  <c r="N49" i="1"/>
  <c r="N202" i="1"/>
  <c r="N126" i="1"/>
  <c r="N132" i="1"/>
  <c r="N184" i="1"/>
  <c r="N323" i="1"/>
  <c r="N83" i="1"/>
  <c r="N2" i="1"/>
  <c r="N36" i="1"/>
  <c r="N317" i="1"/>
  <c r="N201" i="1"/>
  <c r="N43" i="1"/>
  <c r="N253" i="1"/>
  <c r="N42" i="1"/>
  <c r="N220" i="1"/>
  <c r="N239" i="1"/>
  <c r="N234" i="1"/>
  <c r="N47" i="1"/>
  <c r="N322" i="1"/>
  <c r="N164" i="1"/>
  <c r="N319" i="1"/>
  <c r="N188" i="1"/>
  <c r="N115" i="1"/>
  <c r="N24" i="1"/>
  <c r="N139" i="1"/>
  <c r="N366" i="1"/>
  <c r="N86" i="1"/>
  <c r="N267" i="1"/>
  <c r="N174" i="1"/>
  <c r="N131" i="1"/>
  <c r="N44" i="1"/>
  <c r="N178" i="1"/>
  <c r="N8" i="1"/>
  <c r="N31" i="1"/>
  <c r="N22" i="1"/>
  <c r="N142" i="1"/>
  <c r="N216" i="1"/>
  <c r="N166" i="1"/>
  <c r="N140" i="1"/>
  <c r="N268" i="1"/>
  <c r="N263" i="1"/>
  <c r="N203" i="1"/>
  <c r="N133" i="1"/>
  <c r="N120" i="1"/>
  <c r="N176" i="1"/>
  <c r="N150" i="1"/>
  <c r="N69" i="1"/>
  <c r="N116" i="1"/>
  <c r="N309" i="1"/>
  <c r="N152" i="1"/>
  <c r="N118" i="1"/>
  <c r="N84" i="1"/>
  <c r="N221" i="1"/>
  <c r="N161" i="1"/>
  <c r="N128" i="1"/>
  <c r="N385" i="1"/>
  <c r="N413" i="1"/>
  <c r="N33" i="1"/>
  <c r="N19" i="1"/>
  <c r="N61" i="1"/>
  <c r="N350" i="1"/>
  <c r="N18" i="1"/>
  <c r="N358" i="1"/>
  <c r="N117" i="1"/>
  <c r="N129" i="1"/>
  <c r="N154" i="1"/>
  <c r="N288" i="1"/>
  <c r="N32" i="1"/>
  <c r="N394" i="1"/>
  <c r="N401" i="1"/>
  <c r="N5" i="1"/>
  <c r="N37" i="1"/>
  <c r="N238" i="1"/>
  <c r="N151" i="1"/>
  <c r="N85" i="1"/>
  <c r="N409" i="1"/>
  <c r="N408" i="1"/>
  <c r="N4" i="1"/>
  <c r="N121" i="1"/>
  <c r="N9" i="1"/>
  <c r="N171" i="1"/>
  <c r="N3" i="1"/>
  <c r="N56" i="1"/>
  <c r="N87" i="1"/>
  <c r="N402" i="1"/>
  <c r="N240" i="1"/>
  <c r="N62" i="1"/>
  <c r="N367" i="1"/>
  <c r="N222" i="1"/>
  <c r="N181" i="1"/>
  <c r="N325" i="1"/>
  <c r="N281" i="1"/>
  <c r="N276" i="1"/>
  <c r="N175" i="1"/>
  <c r="N155" i="1"/>
  <c r="N179" i="1"/>
  <c r="N344" i="1"/>
  <c r="N351" i="1"/>
  <c r="N11" i="1"/>
  <c r="N10" i="1"/>
  <c r="N241" i="1"/>
  <c r="N343" i="1"/>
  <c r="N75" i="1"/>
  <c r="N189" i="1"/>
  <c r="N324" i="1"/>
  <c r="N180" i="1"/>
  <c r="N101" i="1"/>
  <c r="N250" i="1"/>
  <c r="N312" i="1"/>
  <c r="N308" i="1"/>
  <c r="N321" i="1"/>
  <c r="N177" i="1"/>
  <c r="N156" i="1"/>
  <c r="N313" i="1"/>
  <c r="N269" i="1"/>
  <c r="N190" i="1"/>
  <c r="N393" i="1"/>
  <c r="N375" i="1"/>
  <c r="N146" i="1"/>
  <c r="N326" i="1"/>
  <c r="N336" i="1"/>
  <c r="N237" i="1"/>
  <c r="N57" i="1"/>
  <c r="N337" i="1"/>
  <c r="N163" i="1"/>
  <c r="N153" i="1"/>
  <c r="N130" i="1"/>
  <c r="N122" i="1"/>
  <c r="N123" i="1"/>
  <c r="N76" i="1"/>
  <c r="N255" i="1"/>
  <c r="N93" i="1"/>
  <c r="N162" i="1"/>
  <c r="N412" i="1"/>
  <c r="N242" i="1"/>
  <c r="N168" i="1"/>
  <c r="N148" i="1"/>
  <c r="N254" i="1"/>
  <c r="N157" i="1"/>
  <c r="N35" i="1"/>
  <c r="N34" i="1"/>
  <c r="N415" i="1"/>
  <c r="N392" i="1"/>
  <c r="N25" i="1"/>
  <c r="N119" i="1"/>
  <c r="N7" i="1"/>
  <c r="N6" i="1"/>
  <c r="N400" i="1"/>
  <c r="N384" i="1"/>
  <c r="N280" i="1"/>
  <c r="N167" i="1"/>
  <c r="N407" i="1"/>
  <c r="N338" i="1"/>
  <c r="N58" i="1"/>
  <c r="N26" i="1"/>
  <c r="N107" i="1"/>
  <c r="N380" i="1"/>
  <c r="N12" i="1"/>
  <c r="N21" i="1"/>
  <c r="N20" i="1"/>
  <c r="N134" i="1"/>
  <c r="N403" i="1"/>
  <c r="N387" i="1"/>
  <c r="N395" i="1"/>
  <c r="N70" i="1"/>
  <c r="N368" i="1"/>
  <c r="N345" i="1"/>
  <c r="N352" i="1"/>
  <c r="N360" i="1"/>
  <c r="N147" i="1"/>
  <c r="N376" i="1"/>
  <c r="N124" i="1"/>
  <c r="N135" i="1"/>
  <c r="N94" i="1"/>
  <c r="N365" i="1"/>
  <c r="N143" i="1"/>
  <c r="N63" i="1"/>
  <c r="N271" i="1"/>
  <c r="N50" i="1"/>
  <c r="N51" i="1"/>
  <c r="N108" i="1"/>
  <c r="N293" i="1"/>
  <c r="N289" i="1"/>
  <c r="N270" i="1"/>
  <c r="N88" i="1"/>
  <c r="N144" i="1"/>
  <c r="N71" i="1"/>
  <c r="N292" i="1"/>
  <c r="N102" i="1"/>
  <c r="N301" i="1"/>
  <c r="N300" i="1"/>
  <c r="N282" i="1"/>
  <c r="N72" i="1"/>
  <c r="N89" i="1"/>
  <c r="N373" i="1"/>
  <c r="N64" i="1"/>
  <c r="N77" i="1"/>
  <c r="N266" i="1"/>
  <c r="N374" i="1"/>
  <c r="N149" i="1"/>
  <c r="N60" i="1"/>
  <c r="N59" i="1"/>
  <c r="N103" i="1"/>
  <c r="N141" i="1"/>
  <c r="N283" i="1"/>
  <c r="N294" i="1"/>
  <c r="N46" i="1"/>
  <c r="N45" i="1"/>
  <c r="N284" i="1"/>
  <c r="N78" i="1"/>
  <c r="N279" i="1"/>
  <c r="N65" i="1"/>
  <c r="N95" i="1"/>
  <c r="N90" i="1"/>
  <c r="N96" i="1"/>
  <c r="N110" i="1"/>
  <c r="N296" i="1"/>
  <c r="N109" i="1"/>
  <c r="N74" i="1"/>
  <c r="N73" i="1"/>
  <c r="N79" i="1"/>
  <c r="N114" i="1"/>
  <c r="N303" i="1"/>
  <c r="N97" i="1"/>
  <c r="N104" i="1"/>
  <c r="N291" i="1"/>
  <c r="N111" i="1"/>
  <c r="N92" i="1"/>
  <c r="N91" i="1"/>
  <c r="N106" i="1"/>
  <c r="N105" i="1"/>
  <c r="BH6" i="4" l="1"/>
  <c r="BG6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tc={0826EFB9-3CB2-4BF5-BF64-9B11972E20D4}</author>
    <author>tc={64F5E292-C446-4E72-A81A-EB573A3E81A2}</author>
    <author>tc={15149586-5D9B-4192-BBC5-1EE130161601}</author>
  </authors>
  <commentList>
    <comment ref="BJ5" authorId="0" shapeId="0" xr:uid="{0826EFB9-3CB2-4BF5-BF64-9B11972E20D4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Only one summer month (August) showed hypoxia. </t>
      </text>
    </comment>
    <comment ref="AY13" authorId="1" shapeId="0" xr:uid="{64F5E292-C446-4E72-A81A-EB573A3E81A2}">
      <text>
        <t>[Threaded comment]
Your version of Excel allows you to read this threaded comment; however, any edits to it will get removed if the file is opened in a newer version of Excel. Learn more: https://go.microsoft.com/fwlink/?linkid=870924
Comment:
    2.0 mg/L at 24 m</t>
      </text>
    </comment>
    <comment ref="BA13" authorId="2" shapeId="0" xr:uid="{15149586-5D9B-4192-BBC5-1EE130161601}">
      <text>
        <t>[Threaded comment]
Your version of Excel allows you to read this threaded comment; however, any edits to it will get removed if the file is opened in a newer version of Excel. Learn more: https://go.microsoft.com/fwlink/?linkid=870924
Comment:
    2.0 mg/L at 17 m</t>
      </text>
    </comment>
  </commentList>
</comments>
</file>

<file path=xl/sharedStrings.xml><?xml version="1.0" encoding="utf-8"?>
<sst xmlns="http://schemas.openxmlformats.org/spreadsheetml/2006/main" count="4857" uniqueCount="250">
  <si>
    <t>Date</t>
  </si>
  <si>
    <t>Location</t>
  </si>
  <si>
    <t>Depth</t>
  </si>
  <si>
    <t>Degrees F</t>
  </si>
  <si>
    <t>mmHg</t>
  </si>
  <si>
    <t>DO %</t>
  </si>
  <si>
    <t>DO mg/L</t>
  </si>
  <si>
    <t>AS SPC-uS/cm</t>
  </si>
  <si>
    <t>AS C-uS/cm</t>
  </si>
  <si>
    <t>AS TDS mg/L</t>
  </si>
  <si>
    <t>AS SAL-ppt</t>
  </si>
  <si>
    <t>pH</t>
  </si>
  <si>
    <t>pH mV</t>
  </si>
  <si>
    <t>Degrees C</t>
  </si>
  <si>
    <t>Visibility Depth(ft)</t>
  </si>
  <si>
    <t>Deepest Water Depth Tested (ft)</t>
  </si>
  <si>
    <t>#1 LW</t>
  </si>
  <si>
    <t>10 ft</t>
  </si>
  <si>
    <t>-32 -35</t>
  </si>
  <si>
    <t>#2 LW</t>
  </si>
  <si>
    <t>20 ft</t>
  </si>
  <si>
    <t>-32 -36</t>
  </si>
  <si>
    <t>#3 LW</t>
  </si>
  <si>
    <t>3 ft</t>
  </si>
  <si>
    <t>103'</t>
  </si>
  <si>
    <t>#4 LW</t>
  </si>
  <si>
    <t>30 ft</t>
  </si>
  <si>
    <t>#5 LW</t>
  </si>
  <si>
    <t>40 ft</t>
  </si>
  <si>
    <t>-14 -31</t>
  </si>
  <si>
    <t>#6 LW</t>
  </si>
  <si>
    <t>#7 LW</t>
  </si>
  <si>
    <t>50 ft</t>
  </si>
  <si>
    <t>#8 LW</t>
  </si>
  <si>
    <t>6 ft</t>
  </si>
  <si>
    <t>60 ft</t>
  </si>
  <si>
    <t>-.28 +12</t>
  </si>
  <si>
    <t>#9 LW</t>
  </si>
  <si>
    <t>#10 FL</t>
  </si>
  <si>
    <t>70 ft</t>
  </si>
  <si>
    <t>#11 FL</t>
  </si>
  <si>
    <t>80 ft</t>
  </si>
  <si>
    <t>#12 FL</t>
  </si>
  <si>
    <t>#13 FL</t>
  </si>
  <si>
    <t>#14 FL</t>
  </si>
  <si>
    <t>#15 FL</t>
  </si>
  <si>
    <t>-16 -20</t>
  </si>
  <si>
    <t>meter conv</t>
  </si>
  <si>
    <t>meter to nearest 0.5 m</t>
  </si>
  <si>
    <t>Secchi Depth (m)</t>
  </si>
  <si>
    <t>rounded to nearest 0.1</t>
  </si>
  <si>
    <t>m conversion</t>
  </si>
  <si>
    <t>to nearest 0.1</t>
  </si>
  <si>
    <t>Lake</t>
  </si>
  <si>
    <t>Secchi Depth to Nearest 0.1 m</t>
  </si>
  <si>
    <t>Max Depth rounded to nearest 0.1 m</t>
  </si>
  <si>
    <t>Fawn</t>
  </si>
  <si>
    <t>Wynonah</t>
  </si>
  <si>
    <t>Jul and Aug samples collected by AEC and Wynonah for July and August of 2021-202. Wynonah samplings for those months are gray.</t>
  </si>
  <si>
    <t>AEC samplings done at "dam",Fawn samples at #12 FL</t>
  </si>
  <si>
    <t>J,J, A</t>
  </si>
  <si>
    <t>ALL DATA</t>
  </si>
  <si>
    <t>use this one for July - AEC collected</t>
  </si>
  <si>
    <t>SUMMER AVERAGES</t>
  </si>
  <si>
    <t>if two samples were taken in July/Aug - AEC collected data was used over Wynonah collected.</t>
  </si>
  <si>
    <t>SUMMARY DATA - PARTIALLY STRAT</t>
  </si>
  <si>
    <t>July Graphs All Years</t>
  </si>
  <si>
    <t>Year Summer Averages</t>
  </si>
  <si>
    <t>maximum sampling depth</t>
  </si>
  <si>
    <t>m</t>
  </si>
  <si>
    <t>mean epi temperature</t>
  </si>
  <si>
    <t>epi</t>
  </si>
  <si>
    <t>epi bottom depth</t>
  </si>
  <si>
    <t>NA</t>
  </si>
  <si>
    <t>depth of hypoxia</t>
  </si>
  <si>
    <t>hypo top depth</t>
  </si>
  <si>
    <t>TSI secchi</t>
  </si>
  <si>
    <t>deg C</t>
  </si>
  <si>
    <t>stdev epi temperature</t>
  </si>
  <si>
    <t>meta</t>
  </si>
  <si>
    <t>DO at sediments</t>
  </si>
  <si>
    <t>mg/L</t>
  </si>
  <si>
    <t>mean hypo DO</t>
  </si>
  <si>
    <t>stdev hypo DO</t>
  </si>
  <si>
    <t>conductivity max</t>
  </si>
  <si>
    <t>uS/cm</t>
  </si>
  <si>
    <t>conductivity min</t>
  </si>
  <si>
    <t>pH max</t>
  </si>
  <si>
    <t>pH min</t>
  </si>
  <si>
    <t>secchi depth</t>
  </si>
  <si>
    <t>TSI Secchi</t>
  </si>
  <si>
    <t>Stratification delineations not evident in most dates, those not sampled by AEC were not sampled at 1m or consistent ft increments, why I cannot say with confidence where these layers are.</t>
  </si>
  <si>
    <t>Use this one - AEC col</t>
  </si>
  <si>
    <t>SUMMARY DATA - STRATIFIED LAKE</t>
  </si>
  <si>
    <t>hypo</t>
  </si>
  <si>
    <t>µ</t>
  </si>
  <si>
    <t>Jul and Aug 2021 Data collected by Aquatic Environment Consultants, Inc. at deepest point - location indicated as "dam"</t>
  </si>
  <si>
    <t>Other samplings collected by Wynonah Lake Community members -used Location 1 as it was the deepest point</t>
  </si>
  <si>
    <t>July - Mid Summer Graphs</t>
  </si>
  <si>
    <t>Aquatic Environment Consultants, Inc data has triangle symbols</t>
  </si>
  <si>
    <t>DOUBLE DATA - even re-edited the raw data and both Sep and Oct 2021 have the exact same values</t>
  </si>
  <si>
    <t>BY YEAR</t>
  </si>
  <si>
    <t>Depth m</t>
  </si>
  <si>
    <t>Temp C</t>
  </si>
  <si>
    <t>DO (mg/L)</t>
  </si>
  <si>
    <t>Conductivity (us/cm)</t>
  </si>
  <si>
    <t>TDS (g/L)</t>
  </si>
  <si>
    <t>Use this one - AEC collected</t>
  </si>
  <si>
    <t>exclude</t>
  </si>
  <si>
    <t>No C collected 28 Sep 2023</t>
  </si>
  <si>
    <t>excluded Oct</t>
  </si>
  <si>
    <t>Fawn does not have an Oct reading</t>
  </si>
  <si>
    <t>JJA TSI Averages</t>
  </si>
  <si>
    <t>Secchi Depth</t>
  </si>
  <si>
    <t>Year</t>
  </si>
  <si>
    <t>Secchi depth</t>
  </si>
  <si>
    <t>For composite samples - AEC reports do not indicate what depths were utilized. - 28 Sep 23 and on are samples by PLEON</t>
  </si>
  <si>
    <t>date</t>
  </si>
  <si>
    <t>lake</t>
  </si>
  <si>
    <t>depth</t>
  </si>
  <si>
    <t>rep</t>
  </si>
  <si>
    <t>Chla concentration (ug/L)</t>
  </si>
  <si>
    <t>stdev</t>
  </si>
  <si>
    <t>TSI chla</t>
  </si>
  <si>
    <t>Summer averages</t>
  </si>
  <si>
    <t>2023 uses September data for comparison</t>
  </si>
  <si>
    <t>composite</t>
  </si>
  <si>
    <t>-</t>
  </si>
  <si>
    <t>TSI</t>
  </si>
  <si>
    <t>from composite</t>
  </si>
  <si>
    <t>from surface</t>
  </si>
  <si>
    <t>surface</t>
  </si>
  <si>
    <t>A</t>
  </si>
  <si>
    <t>B</t>
  </si>
  <si>
    <t>fawn</t>
  </si>
  <si>
    <t>NOTE SAMPLES FROM 2021 and 2022 COLLECTED BY AQUATIC ENVIRONMENTAL CONSULTING INC</t>
  </si>
  <si>
    <t>2021 and 2022 samples by AEC are NITRATE CONCENTRATIONS NOT TN</t>
  </si>
  <si>
    <t>Summeraverages</t>
  </si>
  <si>
    <t>TP AVERAGES AND TSI</t>
  </si>
  <si>
    <t>Year TSI</t>
  </si>
  <si>
    <t>TN Concentration</t>
  </si>
  <si>
    <t>TP Concentration</t>
  </si>
  <si>
    <t>Rep</t>
  </si>
  <si>
    <t>TN Conc mg/L</t>
  </si>
  <si>
    <t>TP Conc (ug/L)</t>
  </si>
  <si>
    <t>TN Concentration (mg/L)</t>
  </si>
  <si>
    <t>TP Concentration (ug/L)</t>
  </si>
  <si>
    <t>Notes</t>
  </si>
  <si>
    <t>&lt;1.0</t>
  </si>
  <si>
    <t>&lt;8</t>
  </si>
  <si>
    <t>stdev Wynonah</t>
  </si>
  <si>
    <t>stdev fawn</t>
  </si>
  <si>
    <t>stdev Fawn</t>
  </si>
  <si>
    <t>Summer Averages</t>
  </si>
  <si>
    <t>&lt;7.59</t>
  </si>
  <si>
    <t>From AEC</t>
  </si>
  <si>
    <t xml:space="preserve">&lt;1.0 </t>
  </si>
  <si>
    <t>&lt;7.17</t>
  </si>
  <si>
    <t>&lt;7.09</t>
  </si>
  <si>
    <t>&lt;7</t>
  </si>
  <si>
    <t>bottom</t>
  </si>
  <si>
    <t>NOT SUMMER</t>
  </si>
  <si>
    <t>&lt;1.04</t>
  </si>
  <si>
    <t>TSI TP</t>
  </si>
  <si>
    <t>3 to 5</t>
  </si>
  <si>
    <t>epi bottom depth (estimated)</t>
  </si>
  <si>
    <t>hypo top depth (estimated)</t>
  </si>
  <si>
    <t>Month</t>
  </si>
  <si>
    <t>May</t>
  </si>
  <si>
    <t>July</t>
  </si>
  <si>
    <t>Aug</t>
  </si>
  <si>
    <t>Sep</t>
  </si>
  <si>
    <t>Oct</t>
  </si>
  <si>
    <t>june</t>
  </si>
  <si>
    <t>Secchi (m)</t>
  </si>
  <si>
    <t>Depth (m)</t>
  </si>
  <si>
    <t>#10</t>
  </si>
  <si>
    <t>#11</t>
  </si>
  <si>
    <t>#12</t>
  </si>
  <si>
    <t>#13</t>
  </si>
  <si>
    <t>#14</t>
  </si>
  <si>
    <t>#15</t>
  </si>
  <si>
    <t>#1</t>
  </si>
  <si>
    <t>#2</t>
  </si>
  <si>
    <t>#3</t>
  </si>
  <si>
    <t>#4</t>
  </si>
  <si>
    <t>#5</t>
  </si>
  <si>
    <t>#6</t>
  </si>
  <si>
    <t>#7</t>
  </si>
  <si>
    <t>#8</t>
  </si>
  <si>
    <t>#9</t>
  </si>
  <si>
    <t>2021</t>
  </si>
  <si>
    <t>2022</t>
  </si>
  <si>
    <t>2023</t>
  </si>
  <si>
    <t>month</t>
  </si>
  <si>
    <t>year</t>
  </si>
  <si>
    <t>WYNONAH GRAPHS</t>
  </si>
  <si>
    <t>NC</t>
  </si>
  <si>
    <t>LW#2</t>
  </si>
  <si>
    <t>2024</t>
  </si>
  <si>
    <t>June</t>
  </si>
  <si>
    <t>LW#1</t>
  </si>
  <si>
    <t>August</t>
  </si>
  <si>
    <t>September</t>
  </si>
  <si>
    <t>WYNONAH</t>
  </si>
  <si>
    <t>FAWN</t>
  </si>
  <si>
    <t>not sampled</t>
  </si>
  <si>
    <t>Wynonah epilimnetic chla concentration by month</t>
  </si>
  <si>
    <t xml:space="preserve">August </t>
  </si>
  <si>
    <t>Fawn epilimnetic chla concentration by month</t>
  </si>
  <si>
    <t>9/24/24, FAWN</t>
  </si>
  <si>
    <t>slope</t>
  </si>
  <si>
    <t>R2</t>
  </si>
  <si>
    <t>intercept</t>
  </si>
  <si>
    <t>k</t>
  </si>
  <si>
    <t>Z10%</t>
  </si>
  <si>
    <t>Z1%</t>
  </si>
  <si>
    <t>Avg Secchi</t>
  </si>
  <si>
    <t>nc</t>
  </si>
  <si>
    <t>October</t>
  </si>
  <si>
    <t>depth.m</t>
  </si>
  <si>
    <t>TP (ug/L)</t>
  </si>
  <si>
    <t>mean TP (ug/L)</t>
  </si>
  <si>
    <t>stdev TP</t>
  </si>
  <si>
    <t>TSI-TP</t>
  </si>
  <si>
    <t>summer, JJA</t>
  </si>
  <si>
    <t>No August meta</t>
  </si>
  <si>
    <t>Total Phosphorus comparison by depth including 2024</t>
  </si>
  <si>
    <t>metalimnion</t>
  </si>
  <si>
    <t>Key to Trophic Index</t>
  </si>
  <si>
    <t>&lt; 40</t>
  </si>
  <si>
    <t>Oligotrophic</t>
  </si>
  <si>
    <t>40 to 50</t>
  </si>
  <si>
    <t>Mesotrophic</t>
  </si>
  <si>
    <t>50 to 70</t>
  </si>
  <si>
    <t>Eutrophic</t>
  </si>
  <si>
    <t>70 to 100</t>
  </si>
  <si>
    <t>Hypereutrophic</t>
  </si>
  <si>
    <t>*Data from Sarah P.</t>
  </si>
  <si>
    <t>Light (umol/m2/s)*</t>
  </si>
  <si>
    <t>June, July, August Averages</t>
  </si>
  <si>
    <t>FAWN GRAPHS</t>
  </si>
  <si>
    <t>layer</t>
  </si>
  <si>
    <t>Layer</t>
  </si>
  <si>
    <t>No hypoxia in 2023 or 2024</t>
  </si>
  <si>
    <t>Average Chla concentration (ug/L)</t>
  </si>
  <si>
    <t>2024 all depths</t>
  </si>
  <si>
    <t>All data</t>
  </si>
  <si>
    <t>Surface averages</t>
  </si>
  <si>
    <t>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</si>
</sst>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"/>
    <numFmt numFmtId="165" formatCode="[$-409]d\-mmm\-yy;@"/>
    <numFmt numFmtId="166" formatCode="[$-409]d\-mmm\-yyyy;@"/>
    <numFmt numFmtId="167" formatCode="0.0000"/>
    <numFmt numFmtId="168" formatCode="0.00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sz val="12"/>
      <color rgb="FF000000"/>
      <name val="Aptos"/>
      <family val="2"/>
    </font>
    <font>
      <b/>
      <sz val="12"/>
      <color rgb="FF000000"/>
      <name val="Aptos"/>
      <family val="2"/>
    </font>
    <font>
      <sz val="10"/>
      <color theme="1"/>
      <name val="Arial"/>
      <family val="2"/>
    </font>
    <font>
      <b/>
      <sz val="16"/>
      <color theme="1"/>
      <name val="Calibri"/>
      <family val="2"/>
      <scheme val="minor"/>
    </font>
    <font>
      <sz val="10"/>
      <color rgb="FFFF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ABABAB"/>
      </left>
      <right style="medium">
        <color rgb="FFABABAB"/>
      </right>
      <top style="medium">
        <color rgb="FFABABAB"/>
      </top>
      <bottom style="medium">
        <color rgb="FFABABAB"/>
      </bottom>
      <diagonal/>
    </border>
    <border>
      <left style="medium">
        <color rgb="FFABABAB"/>
      </left>
      <right style="medium">
        <color rgb="FFABABAB"/>
      </right>
      <top style="medium">
        <color rgb="FFABABAB"/>
      </top>
      <bottom/>
      <diagonal/>
    </border>
    <border>
      <left style="medium">
        <color rgb="FFABABAB"/>
      </left>
      <right style="medium">
        <color rgb="FFABABAB"/>
      </right>
      <top/>
      <bottom style="medium">
        <color rgb="FFABABAB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1">
    <xf numFmtId="0" fontId="0" fillId="0" borderId="0" xfId="0"/>
    <xf numFmtId="14" fontId="0" fillId="0" borderId="0" xfId="0" applyNumberFormat="1"/>
    <xf numFmtId="2" fontId="0" fillId="0" borderId="0" xfId="0" applyNumberFormat="1"/>
    <xf numFmtId="0" fontId="1" fillId="0" borderId="0" xfId="0" applyFont="1" applyAlignment="1">
      <alignment horizontal="center" vertical="center"/>
    </xf>
    <xf numFmtId="0" fontId="0" fillId="2" borderId="0" xfId="0" applyFill="1"/>
    <xf numFmtId="2" fontId="0" fillId="2" borderId="0" xfId="0" applyNumberFormat="1" applyFill="1"/>
    <xf numFmtId="165" fontId="0" fillId="0" borderId="0" xfId="0" applyNumberFormat="1"/>
    <xf numFmtId="165" fontId="0" fillId="2" borderId="0" xfId="0" applyNumberFormat="1" applyFill="1"/>
    <xf numFmtId="165" fontId="1" fillId="0" borderId="0" xfId="0" applyNumberFormat="1" applyFont="1" applyAlignment="1">
      <alignment horizontal="center" vertical="center"/>
    </xf>
    <xf numFmtId="15" fontId="0" fillId="0" borderId="0" xfId="0" applyNumberFormat="1"/>
    <xf numFmtId="166" fontId="0" fillId="0" borderId="0" xfId="0" applyNumberFormat="1"/>
    <xf numFmtId="0" fontId="1" fillId="3" borderId="1" xfId="0" applyFont="1" applyFill="1" applyBorder="1"/>
    <xf numFmtId="0" fontId="0" fillId="3" borderId="1" xfId="0" applyFill="1" applyBorder="1"/>
    <xf numFmtId="15" fontId="0" fillId="3" borderId="1" xfId="0" applyNumberFormat="1" applyFill="1" applyBorder="1"/>
    <xf numFmtId="0" fontId="1" fillId="3" borderId="1" xfId="0" applyFont="1" applyFill="1" applyBorder="1" applyAlignment="1">
      <alignment horizontal="right"/>
    </xf>
    <xf numFmtId="0" fontId="2" fillId="3" borderId="1" xfId="0" applyFont="1" applyFill="1" applyBorder="1" applyAlignment="1">
      <alignment horizontal="right"/>
    </xf>
    <xf numFmtId="0" fontId="2" fillId="3" borderId="1" xfId="0" applyFont="1" applyFill="1" applyBorder="1"/>
    <xf numFmtId="164" fontId="0" fillId="3" borderId="1" xfId="0" applyNumberFormat="1" applyFill="1" applyBorder="1"/>
    <xf numFmtId="166" fontId="0" fillId="3" borderId="1" xfId="0" applyNumberFormat="1" applyFill="1" applyBorder="1"/>
    <xf numFmtId="2" fontId="0" fillId="3" borderId="1" xfId="0" applyNumberFormat="1" applyFill="1" applyBorder="1"/>
    <xf numFmtId="0" fontId="1" fillId="4" borderId="1" xfId="0" applyFont="1" applyFill="1" applyBorder="1"/>
    <xf numFmtId="0" fontId="0" fillId="4" borderId="1" xfId="0" applyFill="1" applyBorder="1"/>
    <xf numFmtId="15" fontId="0" fillId="4" borderId="1" xfId="0" applyNumberFormat="1" applyFill="1" applyBorder="1"/>
    <xf numFmtId="166" fontId="0" fillId="4" borderId="1" xfId="0" applyNumberFormat="1" applyFill="1" applyBorder="1"/>
    <xf numFmtId="0" fontId="1" fillId="4" borderId="1" xfId="0" applyFont="1" applyFill="1" applyBorder="1" applyAlignment="1">
      <alignment horizontal="right"/>
    </xf>
    <xf numFmtId="0" fontId="2" fillId="4" borderId="1" xfId="0" applyFont="1" applyFill="1" applyBorder="1" applyAlignment="1">
      <alignment horizontal="right"/>
    </xf>
    <xf numFmtId="2" fontId="0" fillId="4" borderId="1" xfId="0" applyNumberFormat="1" applyFill="1" applyBorder="1"/>
    <xf numFmtId="0" fontId="2" fillId="4" borderId="1" xfId="0" applyFont="1" applyFill="1" applyBorder="1"/>
    <xf numFmtId="164" fontId="0" fillId="4" borderId="1" xfId="0" applyNumberFormat="1" applyFill="1" applyBorder="1"/>
    <xf numFmtId="0" fontId="1" fillId="5" borderId="1" xfId="0" applyFont="1" applyFill="1" applyBorder="1"/>
    <xf numFmtId="0" fontId="0" fillId="5" borderId="1" xfId="0" applyFill="1" applyBorder="1"/>
    <xf numFmtId="15" fontId="0" fillId="5" borderId="1" xfId="0" applyNumberFormat="1" applyFill="1" applyBorder="1"/>
    <xf numFmtId="166" fontId="0" fillId="5" borderId="1" xfId="0" applyNumberFormat="1" applyFill="1" applyBorder="1"/>
    <xf numFmtId="0" fontId="1" fillId="5" borderId="1" xfId="0" applyFont="1" applyFill="1" applyBorder="1" applyAlignment="1">
      <alignment horizontal="right"/>
    </xf>
    <xf numFmtId="0" fontId="2" fillId="5" borderId="1" xfId="0" applyFont="1" applyFill="1" applyBorder="1" applyAlignment="1">
      <alignment horizontal="right"/>
    </xf>
    <xf numFmtId="2" fontId="0" fillId="5" borderId="1" xfId="0" applyNumberFormat="1" applyFill="1" applyBorder="1"/>
    <xf numFmtId="0" fontId="2" fillId="5" borderId="1" xfId="0" applyFont="1" applyFill="1" applyBorder="1"/>
    <xf numFmtId="164" fontId="0" fillId="5" borderId="1" xfId="0" applyNumberFormat="1" applyFill="1" applyBorder="1"/>
    <xf numFmtId="164" fontId="0" fillId="0" borderId="0" xfId="0" applyNumberFormat="1"/>
    <xf numFmtId="2" fontId="0" fillId="3" borderId="1" xfId="0" applyNumberFormat="1" applyFill="1" applyBorder="1" applyAlignment="1">
      <alignment horizontal="right"/>
    </xf>
    <xf numFmtId="0" fontId="4" fillId="0" borderId="0" xfId="0" applyFont="1"/>
    <xf numFmtId="15" fontId="4" fillId="0" borderId="0" xfId="0" applyNumberFormat="1" applyFont="1"/>
    <xf numFmtId="0" fontId="3" fillId="0" borderId="0" xfId="0" applyFont="1"/>
    <xf numFmtId="0" fontId="5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 vertical="center" wrapText="1"/>
    </xf>
    <xf numFmtId="49" fontId="0" fillId="0" borderId="0" xfId="0" applyNumberFormat="1"/>
    <xf numFmtId="1" fontId="0" fillId="0" borderId="0" xfId="0" applyNumberFormat="1"/>
    <xf numFmtId="0" fontId="1" fillId="6" borderId="1" xfId="0" applyFont="1" applyFill="1" applyBorder="1"/>
    <xf numFmtId="0" fontId="0" fillId="6" borderId="1" xfId="0" applyFill="1" applyBorder="1"/>
    <xf numFmtId="0" fontId="1" fillId="6" borderId="1" xfId="0" applyFont="1" applyFill="1" applyBorder="1" applyAlignment="1">
      <alignment horizontal="right"/>
    </xf>
    <xf numFmtId="0" fontId="2" fillId="6" borderId="1" xfId="0" applyFont="1" applyFill="1" applyBorder="1" applyAlignment="1">
      <alignment horizontal="right"/>
    </xf>
    <xf numFmtId="2" fontId="0" fillId="6" borderId="1" xfId="0" applyNumberFormat="1" applyFill="1" applyBorder="1"/>
    <xf numFmtId="0" fontId="2" fillId="6" borderId="1" xfId="0" applyFont="1" applyFill="1" applyBorder="1"/>
    <xf numFmtId="164" fontId="0" fillId="6" borderId="1" xfId="0" applyNumberFormat="1" applyFill="1" applyBorder="1"/>
    <xf numFmtId="0" fontId="1" fillId="0" borderId="0" xfId="0" applyFont="1"/>
    <xf numFmtId="2" fontId="4" fillId="0" borderId="0" xfId="0" applyNumberFormat="1" applyFont="1"/>
    <xf numFmtId="0" fontId="0" fillId="3" borderId="1" xfId="0" applyFill="1" applyBorder="1" applyAlignment="1">
      <alignment horizontal="right"/>
    </xf>
    <xf numFmtId="164" fontId="0" fillId="3" borderId="1" xfId="0" applyNumberFormat="1" applyFill="1" applyBorder="1" applyAlignment="1">
      <alignment horizontal="right"/>
    </xf>
    <xf numFmtId="0" fontId="0" fillId="7" borderId="0" xfId="0" applyFill="1"/>
    <xf numFmtId="0" fontId="7" fillId="8" borderId="2" xfId="0" applyFont="1" applyFill="1" applyBorder="1" applyAlignment="1">
      <alignment vertical="center" wrapText="1"/>
    </xf>
    <xf numFmtId="0" fontId="7" fillId="8" borderId="2" xfId="0" applyFont="1" applyFill="1" applyBorder="1" applyAlignment="1">
      <alignment vertical="top" wrapText="1"/>
    </xf>
    <xf numFmtId="0" fontId="7" fillId="0" borderId="0" xfId="0" applyFont="1"/>
    <xf numFmtId="0" fontId="7" fillId="8" borderId="4" xfId="0" applyFont="1" applyFill="1" applyBorder="1" applyAlignment="1">
      <alignment vertical="center" wrapText="1"/>
    </xf>
    <xf numFmtId="0" fontId="0" fillId="0" borderId="1" xfId="0" applyBorder="1"/>
    <xf numFmtId="0" fontId="1" fillId="0" borderId="1" xfId="0" applyFont="1" applyBorder="1"/>
    <xf numFmtId="0" fontId="8" fillId="8" borderId="3" xfId="0" applyFont="1" applyFill="1" applyBorder="1" applyAlignment="1">
      <alignment vertical="center" wrapText="1"/>
    </xf>
    <xf numFmtId="0" fontId="0" fillId="6" borderId="1" xfId="0" applyFill="1" applyBorder="1" applyAlignment="1">
      <alignment horizontal="right"/>
    </xf>
    <xf numFmtId="15" fontId="1" fillId="6" borderId="1" xfId="0" applyNumberFormat="1" applyFont="1" applyFill="1" applyBorder="1"/>
    <xf numFmtId="166" fontId="1" fillId="6" borderId="1" xfId="0" applyNumberFormat="1" applyFont="1" applyFill="1" applyBorder="1"/>
    <xf numFmtId="0" fontId="1" fillId="0" borderId="5" xfId="0" applyFont="1" applyBorder="1"/>
    <xf numFmtId="165" fontId="1" fillId="0" borderId="5" xfId="0" applyNumberFormat="1" applyFont="1" applyBorder="1"/>
    <xf numFmtId="0" fontId="1" fillId="0" borderId="5" xfId="0" applyFont="1" applyBorder="1" applyAlignment="1">
      <alignment wrapText="1"/>
    </xf>
    <xf numFmtId="167" fontId="4" fillId="0" borderId="0" xfId="0" applyNumberFormat="1" applyFont="1"/>
    <xf numFmtId="168" fontId="0" fillId="0" borderId="0" xfId="0" applyNumberFormat="1"/>
    <xf numFmtId="168" fontId="9" fillId="0" borderId="6" xfId="0" applyNumberFormat="1" applyFont="1" applyBorder="1" applyAlignment="1">
      <alignment horizontal="center"/>
    </xf>
    <xf numFmtId="0" fontId="0" fillId="0" borderId="6" xfId="0" applyBorder="1"/>
    <xf numFmtId="168" fontId="9" fillId="0" borderId="0" xfId="0" applyNumberFormat="1" applyFont="1" applyAlignment="1">
      <alignment horizontal="center"/>
    </xf>
    <xf numFmtId="15" fontId="1" fillId="0" borderId="0" xfId="0" applyNumberFormat="1" applyFont="1"/>
    <xf numFmtId="0" fontId="10" fillId="0" borderId="0" xfId="0" applyFont="1" applyAlignment="1">
      <alignment wrapText="1"/>
    </xf>
    <xf numFmtId="49" fontId="1" fillId="0" borderId="0" xfId="0" applyNumberFormat="1" applyFont="1"/>
    <xf numFmtId="166" fontId="0" fillId="9" borderId="1" xfId="0" applyNumberFormat="1" applyFill="1" applyBorder="1"/>
    <xf numFmtId="0" fontId="0" fillId="9" borderId="1" xfId="0" applyFill="1" applyBorder="1"/>
    <xf numFmtId="165" fontId="1" fillId="0" borderId="0" xfId="0" applyNumberFormat="1" applyFont="1"/>
    <xf numFmtId="0" fontId="1" fillId="5" borderId="7" xfId="0" applyFont="1" applyFill="1" applyBorder="1"/>
    <xf numFmtId="0" fontId="1" fillId="0" borderId="0" xfId="0" applyFont="1" applyAlignment="1">
      <alignment horizontal="center"/>
    </xf>
    <xf numFmtId="0" fontId="7" fillId="8" borderId="3" xfId="0" applyFont="1" applyFill="1" applyBorder="1" applyAlignment="1">
      <alignment vertical="center" wrapText="1"/>
    </xf>
    <xf numFmtId="0" fontId="7" fillId="8" borderId="4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horizontal="center"/>
    </xf>
    <xf numFmtId="168" fontId="11" fillId="0" borderId="0" xfId="0" applyNumberFormat="1" applyFont="1" applyAlignment="1">
      <alignment horizontal="right"/>
    </xf>
    <xf numFmtId="2" fontId="5" fillId="0" borderId="0" xfId="0" applyNumberFormat="1" applyFont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DFC9EF"/>
      <color rgb="FFDAC1ED"/>
      <color rgb="FFDEB418"/>
      <color rgb="FF9A57CD"/>
      <color rgb="FF579038"/>
      <color rgb="FF7DBF59"/>
      <color rgb="FFA6D28E"/>
      <color rgb="FFC19C15"/>
      <color rgb="FFE7BC1D"/>
      <color rgb="FFEED06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microsoft.com/office/2017/10/relationships/person" Target="persons/perso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35.xml.rels><?xml version="1.0" encoding="UTF-8" standalone="yes"?>
<Relationships xmlns="http://schemas.openxmlformats.org/package/2006/relationships"><Relationship Id="rId2" Type="http://schemas.microsoft.com/office/2011/relationships/chartColorStyle" Target="colors35.xml"/><Relationship Id="rId1" Type="http://schemas.microsoft.com/office/2011/relationships/chartStyle" Target="style35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36.xml"/><Relationship Id="rId1" Type="http://schemas.microsoft.com/office/2011/relationships/chartStyle" Target="style36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37.xml"/><Relationship Id="rId1" Type="http://schemas.microsoft.com/office/2011/relationships/chartStyle" Target="style37.xml"/></Relationships>
</file>

<file path=xl/charts/_rels/chart38.xml.rels><?xml version="1.0" encoding="UTF-8" standalone="yes"?>
<Relationships xmlns="http://schemas.openxmlformats.org/package/2006/relationships"><Relationship Id="rId2" Type="http://schemas.microsoft.com/office/2011/relationships/chartColorStyle" Target="colors38.xml"/><Relationship Id="rId1" Type="http://schemas.microsoft.com/office/2011/relationships/chartStyle" Target="style38.xml"/></Relationships>
</file>

<file path=xl/charts/_rels/chart39.xml.rels><?xml version="1.0" encoding="UTF-8" standalone="yes"?>
<Relationships xmlns="http://schemas.openxmlformats.org/package/2006/relationships"><Relationship Id="rId2" Type="http://schemas.microsoft.com/office/2011/relationships/chartColorStyle" Target="colors39.xml"/><Relationship Id="rId1" Type="http://schemas.microsoft.com/office/2011/relationships/chartStyle" Target="style39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40.xml.rels><?xml version="1.0" encoding="UTF-8" standalone="yes"?>
<Relationships xmlns="http://schemas.openxmlformats.org/package/2006/relationships"><Relationship Id="rId2" Type="http://schemas.microsoft.com/office/2011/relationships/chartColorStyle" Target="colors40.xml"/><Relationship Id="rId1" Type="http://schemas.microsoft.com/office/2011/relationships/chartStyle" Target="style40.xml"/></Relationships>
</file>

<file path=xl/charts/_rels/chart41.xml.rels><?xml version="1.0" encoding="UTF-8" standalone="yes"?>
<Relationships xmlns="http://schemas.openxmlformats.org/package/2006/relationships"><Relationship Id="rId2" Type="http://schemas.microsoft.com/office/2011/relationships/chartColorStyle" Target="colors41.xml"/><Relationship Id="rId1" Type="http://schemas.microsoft.com/office/2011/relationships/chartStyle" Target="style41.xml"/></Relationships>
</file>

<file path=xl/charts/_rels/chart42.xml.rels><?xml version="1.0" encoding="UTF-8" standalone="yes"?>
<Relationships xmlns="http://schemas.openxmlformats.org/package/2006/relationships"><Relationship Id="rId2" Type="http://schemas.microsoft.com/office/2011/relationships/chartColorStyle" Target="colors42.xml"/><Relationship Id="rId1" Type="http://schemas.microsoft.com/office/2011/relationships/chartStyle" Target="style42.xml"/></Relationships>
</file>

<file path=xl/charts/_rels/chart43.xml.rels><?xml version="1.0" encoding="UTF-8" standalone="yes"?>
<Relationships xmlns="http://schemas.openxmlformats.org/package/2006/relationships"><Relationship Id="rId2" Type="http://schemas.microsoft.com/office/2011/relationships/chartColorStyle" Target="colors43.xml"/><Relationship Id="rId1" Type="http://schemas.microsoft.com/office/2011/relationships/chartStyle" Target="style43.xml"/></Relationships>
</file>

<file path=xl/charts/_rels/chart44.xml.rels><?xml version="1.0" encoding="UTF-8" standalone="yes"?>
<Relationships xmlns="http://schemas.openxmlformats.org/package/2006/relationships"><Relationship Id="rId2" Type="http://schemas.microsoft.com/office/2011/relationships/chartColorStyle" Target="colors44.xml"/><Relationship Id="rId1" Type="http://schemas.microsoft.com/office/2011/relationships/chartStyle" Target="style44.xml"/></Relationships>
</file>

<file path=xl/charts/_rels/chart45.xml.rels><?xml version="1.0" encoding="UTF-8" standalone="yes"?>
<Relationships xmlns="http://schemas.openxmlformats.org/package/2006/relationships"><Relationship Id="rId2" Type="http://schemas.microsoft.com/office/2011/relationships/chartColorStyle" Target="colors45.xml"/><Relationship Id="rId1" Type="http://schemas.microsoft.com/office/2011/relationships/chartStyle" Target="style45.xml"/></Relationships>
</file>

<file path=xl/charts/_rels/chart46.xml.rels><?xml version="1.0" encoding="UTF-8" standalone="yes"?>
<Relationships xmlns="http://schemas.openxmlformats.org/package/2006/relationships"><Relationship Id="rId2" Type="http://schemas.microsoft.com/office/2011/relationships/chartColorStyle" Target="colors46.xml"/><Relationship Id="rId1" Type="http://schemas.microsoft.com/office/2011/relationships/chartStyle" Target="style46.xml"/></Relationships>
</file>

<file path=xl/charts/_rels/chart47.xml.rels><?xml version="1.0" encoding="UTF-8" standalone="yes"?>
<Relationships xmlns="http://schemas.openxmlformats.org/package/2006/relationships"><Relationship Id="rId2" Type="http://schemas.microsoft.com/office/2011/relationships/chartColorStyle" Target="colors47.xml"/><Relationship Id="rId1" Type="http://schemas.microsoft.com/office/2011/relationships/chartStyle" Target="style47.xml"/></Relationships>
</file>

<file path=xl/charts/_rels/chart48.xml.rels><?xml version="1.0" encoding="UTF-8" standalone="yes"?>
<Relationships xmlns="http://schemas.openxmlformats.org/package/2006/relationships"><Relationship Id="rId2" Type="http://schemas.microsoft.com/office/2011/relationships/chartColorStyle" Target="colors48.xml"/><Relationship Id="rId1" Type="http://schemas.microsoft.com/office/2011/relationships/chartStyle" Target="style48.xml"/></Relationships>
</file>

<file path=xl/charts/_rels/chart49.xml.rels><?xml version="1.0" encoding="UTF-8" standalone="yes"?>
<Relationships xmlns="http://schemas.openxmlformats.org/package/2006/relationships"><Relationship Id="rId2" Type="http://schemas.microsoft.com/office/2011/relationships/chartColorStyle" Target="colors49.xml"/><Relationship Id="rId1" Type="http://schemas.microsoft.com/office/2011/relationships/chartStyle" Target="style49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50.xml.rels><?xml version="1.0" encoding="UTF-8" standalone="yes"?>
<Relationships xmlns="http://schemas.openxmlformats.org/package/2006/relationships"><Relationship Id="rId2" Type="http://schemas.microsoft.com/office/2011/relationships/chartColorStyle" Target="colors50.xml"/><Relationship Id="rId1" Type="http://schemas.microsoft.com/office/2011/relationships/chartStyle" Target="style50.xml"/></Relationships>
</file>

<file path=xl/charts/_rels/chart51.xml.rels><?xml version="1.0" encoding="UTF-8" standalone="yes"?>
<Relationships xmlns="http://schemas.openxmlformats.org/package/2006/relationships"><Relationship Id="rId2" Type="http://schemas.microsoft.com/office/2011/relationships/chartColorStyle" Target="colors51.xml"/><Relationship Id="rId1" Type="http://schemas.microsoft.com/office/2011/relationships/chartStyle" Target="style51.xml"/></Relationships>
</file>

<file path=xl/charts/_rels/chart52.xml.rels><?xml version="1.0" encoding="UTF-8" standalone="yes"?>
<Relationships xmlns="http://schemas.openxmlformats.org/package/2006/relationships"><Relationship Id="rId2" Type="http://schemas.microsoft.com/office/2011/relationships/chartColorStyle" Target="colors52.xml"/><Relationship Id="rId1" Type="http://schemas.microsoft.com/office/2011/relationships/chartStyle" Target="style52.xml"/></Relationships>
</file>

<file path=xl/charts/_rels/chart53.xml.rels><?xml version="1.0" encoding="UTF-8" standalone="yes"?>
<Relationships xmlns="http://schemas.openxmlformats.org/package/2006/relationships"><Relationship Id="rId2" Type="http://schemas.microsoft.com/office/2011/relationships/chartColorStyle" Target="colors53.xml"/><Relationship Id="rId1" Type="http://schemas.microsoft.com/office/2011/relationships/chartStyle" Target="style53.xml"/></Relationships>
</file>

<file path=xl/charts/_rels/chart54.xml.rels><?xml version="1.0" encoding="UTF-8" standalone="yes"?>
<Relationships xmlns="http://schemas.openxmlformats.org/package/2006/relationships"><Relationship Id="rId2" Type="http://schemas.microsoft.com/office/2011/relationships/chartColorStyle" Target="colors54.xml"/><Relationship Id="rId1" Type="http://schemas.microsoft.com/office/2011/relationships/chartStyle" Target="style54.xml"/></Relationships>
</file>

<file path=xl/charts/_rels/chart55.xml.rels><?xml version="1.0" encoding="UTF-8" standalone="yes"?>
<Relationships xmlns="http://schemas.openxmlformats.org/package/2006/relationships"><Relationship Id="rId2" Type="http://schemas.microsoft.com/office/2011/relationships/chartColorStyle" Target="colors55.xml"/><Relationship Id="rId1" Type="http://schemas.microsoft.com/office/2011/relationships/chartStyle" Target="style55.xml"/></Relationships>
</file>

<file path=xl/charts/_rels/chart56.xml.rels><?xml version="1.0" encoding="UTF-8" standalone="yes"?>
<Relationships xmlns="http://schemas.openxmlformats.org/package/2006/relationships"><Relationship Id="rId2" Type="http://schemas.microsoft.com/office/2011/relationships/chartColorStyle" Target="colors56.xml"/><Relationship Id="rId1" Type="http://schemas.microsoft.com/office/2011/relationships/chartStyle" Target="style56.xml"/></Relationships>
</file>

<file path=xl/charts/_rels/chart57.xml.rels><?xml version="1.0" encoding="UTF-8" standalone="yes"?>
<Relationships xmlns="http://schemas.openxmlformats.org/package/2006/relationships"><Relationship Id="rId2" Type="http://schemas.microsoft.com/office/2011/relationships/chartColorStyle" Target="colors57.xml"/><Relationship Id="rId1" Type="http://schemas.microsoft.com/office/2011/relationships/chartStyle" Target="style57.xml"/></Relationships>
</file>

<file path=xl/charts/_rels/chart58.xml.rels><?xml version="1.0" encoding="UTF-8" standalone="yes"?>
<Relationships xmlns="http://schemas.openxmlformats.org/package/2006/relationships"><Relationship Id="rId2" Type="http://schemas.microsoft.com/office/2011/relationships/chartColorStyle" Target="colors58.xml"/><Relationship Id="rId1" Type="http://schemas.microsoft.com/office/2011/relationships/chartStyle" Target="style58.xml"/></Relationships>
</file>

<file path=xl/charts/_rels/chart59.xml.rels><?xml version="1.0" encoding="UTF-8" standalone="yes"?>
<Relationships xmlns="http://schemas.openxmlformats.org/package/2006/relationships"><Relationship Id="rId2" Type="http://schemas.microsoft.com/office/2011/relationships/chartColorStyle" Target="colors59.xml"/><Relationship Id="rId1" Type="http://schemas.microsoft.com/office/2011/relationships/chartStyle" Target="style59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60.xml.rels><?xml version="1.0" encoding="UTF-8" standalone="yes"?>
<Relationships xmlns="http://schemas.openxmlformats.org/package/2006/relationships"><Relationship Id="rId2" Type="http://schemas.microsoft.com/office/2011/relationships/chartColorStyle" Target="colors60.xml"/><Relationship Id="rId1" Type="http://schemas.microsoft.com/office/2011/relationships/chartStyle" Target="style60.xml"/></Relationships>
</file>

<file path=xl/charts/_rels/chart61.xml.rels><?xml version="1.0" encoding="UTF-8" standalone="yes"?>
<Relationships xmlns="http://schemas.openxmlformats.org/package/2006/relationships"><Relationship Id="rId2" Type="http://schemas.microsoft.com/office/2011/relationships/chartColorStyle" Target="colors61.xml"/><Relationship Id="rId1" Type="http://schemas.microsoft.com/office/2011/relationships/chartStyle" Target="style61.xml"/></Relationships>
</file>

<file path=xl/charts/_rels/chart62.xml.rels><?xml version="1.0" encoding="UTF-8" standalone="yes"?>
<Relationships xmlns="http://schemas.openxmlformats.org/package/2006/relationships"><Relationship Id="rId2" Type="http://schemas.microsoft.com/office/2011/relationships/chartColorStyle" Target="colors62.xml"/><Relationship Id="rId1" Type="http://schemas.microsoft.com/office/2011/relationships/chartStyle" Target="style62.xml"/></Relationships>
</file>

<file path=xl/charts/_rels/chart63.xml.rels><?xml version="1.0" encoding="UTF-8" standalone="yes"?>
<Relationships xmlns="http://schemas.openxmlformats.org/package/2006/relationships"><Relationship Id="rId2" Type="http://schemas.microsoft.com/office/2011/relationships/chartColorStyle" Target="colors63.xml"/><Relationship Id="rId1" Type="http://schemas.microsoft.com/office/2011/relationships/chartStyle" Target="style63.xml"/></Relationships>
</file>

<file path=xl/charts/_rels/chart64.xml.rels><?xml version="1.0" encoding="UTF-8" standalone="yes"?>
<Relationships xmlns="http://schemas.openxmlformats.org/package/2006/relationships"><Relationship Id="rId2" Type="http://schemas.microsoft.com/office/2011/relationships/chartColorStyle" Target="colors64.xml"/><Relationship Id="rId1" Type="http://schemas.microsoft.com/office/2011/relationships/chartStyle" Target="style64.xml"/></Relationships>
</file>

<file path=xl/charts/_rels/chart65.xml.rels><?xml version="1.0" encoding="UTF-8" standalone="yes"?>
<Relationships xmlns="http://schemas.openxmlformats.org/package/2006/relationships"><Relationship Id="rId2" Type="http://schemas.microsoft.com/office/2011/relationships/chartColorStyle" Target="colors65.xml"/><Relationship Id="rId1" Type="http://schemas.microsoft.com/office/2011/relationships/chartStyle" Target="style65.xml"/></Relationships>
</file>

<file path=xl/charts/_rels/chart66.xml.rels><?xml version="1.0" encoding="UTF-8" standalone="yes"?>
<Relationships xmlns="http://schemas.openxmlformats.org/package/2006/relationships"><Relationship Id="rId2" Type="http://schemas.microsoft.com/office/2011/relationships/chartColorStyle" Target="colors66.xml"/><Relationship Id="rId1" Type="http://schemas.microsoft.com/office/2011/relationships/chartStyle" Target="style66.xml"/></Relationships>
</file>

<file path=xl/charts/_rels/chart67.xml.rels><?xml version="1.0" encoding="UTF-8" standalone="yes"?>
<Relationships xmlns="http://schemas.openxmlformats.org/package/2006/relationships"><Relationship Id="rId2" Type="http://schemas.microsoft.com/office/2011/relationships/chartColorStyle" Target="colors67.xml"/><Relationship Id="rId1" Type="http://schemas.microsoft.com/office/2011/relationships/chartStyle" Target="style67.xml"/></Relationships>
</file>

<file path=xl/charts/_rels/chart68.xml.rels><?xml version="1.0" encoding="UTF-8" standalone="yes"?>
<Relationships xmlns="http://schemas.openxmlformats.org/package/2006/relationships"><Relationship Id="rId2" Type="http://schemas.microsoft.com/office/2011/relationships/chartColorStyle" Target="colors68.xml"/><Relationship Id="rId1" Type="http://schemas.microsoft.com/office/2011/relationships/chartStyle" Target="style68.xml"/></Relationships>
</file>

<file path=xl/charts/_rels/chart69.xml.rels><?xml version="1.0" encoding="UTF-8" standalone="yes"?>
<Relationships xmlns="http://schemas.openxmlformats.org/package/2006/relationships"><Relationship Id="rId2" Type="http://schemas.microsoft.com/office/2011/relationships/chartColorStyle" Target="colors69.xml"/><Relationship Id="rId1" Type="http://schemas.microsoft.com/office/2011/relationships/chartStyle" Target="style69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70.xml.rels><?xml version="1.0" encoding="UTF-8" standalone="yes"?>
<Relationships xmlns="http://schemas.openxmlformats.org/package/2006/relationships"><Relationship Id="rId2" Type="http://schemas.microsoft.com/office/2011/relationships/chartColorStyle" Target="colors70.xml"/><Relationship Id="rId1" Type="http://schemas.microsoft.com/office/2011/relationships/chartStyle" Target="style70.xml"/></Relationships>
</file>

<file path=xl/charts/_rels/chart71.xml.rels><?xml version="1.0" encoding="UTF-8" standalone="yes"?>
<Relationships xmlns="http://schemas.openxmlformats.org/package/2006/relationships"><Relationship Id="rId2" Type="http://schemas.microsoft.com/office/2011/relationships/chartColorStyle" Target="colors71.xml"/><Relationship Id="rId1" Type="http://schemas.microsoft.com/office/2011/relationships/chartStyle" Target="style71.xml"/></Relationships>
</file>

<file path=xl/charts/_rels/chart72.xml.rels><?xml version="1.0" encoding="UTF-8" standalone="yes"?>
<Relationships xmlns="http://schemas.openxmlformats.org/package/2006/relationships"><Relationship Id="rId2" Type="http://schemas.microsoft.com/office/2011/relationships/chartColorStyle" Target="colors72.xml"/><Relationship Id="rId1" Type="http://schemas.microsoft.com/office/2011/relationships/chartStyle" Target="style72.xml"/></Relationships>
</file>

<file path=xl/charts/_rels/chart73.xml.rels><?xml version="1.0" encoding="UTF-8" standalone="yes"?>
<Relationships xmlns="http://schemas.openxmlformats.org/package/2006/relationships"><Relationship Id="rId2" Type="http://schemas.microsoft.com/office/2011/relationships/chartColorStyle" Target="colors73.xml"/><Relationship Id="rId1" Type="http://schemas.microsoft.com/office/2011/relationships/chartStyle" Target="style73.xml"/></Relationships>
</file>

<file path=xl/charts/_rels/chart74.xml.rels><?xml version="1.0" encoding="UTF-8" standalone="yes"?>
<Relationships xmlns="http://schemas.openxmlformats.org/package/2006/relationships"><Relationship Id="rId2" Type="http://schemas.microsoft.com/office/2011/relationships/chartColorStyle" Target="colors74.xml"/><Relationship Id="rId1" Type="http://schemas.microsoft.com/office/2011/relationships/chartStyle" Target="style74.xml"/></Relationships>
</file>

<file path=xl/charts/_rels/chart75.xml.rels><?xml version="1.0" encoding="UTF-8" standalone="yes"?>
<Relationships xmlns="http://schemas.openxmlformats.org/package/2006/relationships"><Relationship Id="rId2" Type="http://schemas.microsoft.com/office/2011/relationships/chartColorStyle" Target="colors75.xml"/><Relationship Id="rId1" Type="http://schemas.microsoft.com/office/2011/relationships/chartStyle" Target="style75.xml"/></Relationships>
</file>

<file path=xl/charts/_rels/chart76.xml.rels><?xml version="1.0" encoding="UTF-8" standalone="yes"?>
<Relationships xmlns="http://schemas.openxmlformats.org/package/2006/relationships"><Relationship Id="rId2" Type="http://schemas.microsoft.com/office/2011/relationships/chartColorStyle" Target="colors76.xml"/><Relationship Id="rId1" Type="http://schemas.microsoft.com/office/2011/relationships/chartStyle" Target="style76.xml"/></Relationships>
</file>

<file path=xl/charts/_rels/chart77.xml.rels><?xml version="1.0" encoding="UTF-8" standalone="yes"?>
<Relationships xmlns="http://schemas.openxmlformats.org/package/2006/relationships"><Relationship Id="rId2" Type="http://schemas.microsoft.com/office/2011/relationships/chartColorStyle" Target="colors77.xml"/><Relationship Id="rId1" Type="http://schemas.microsoft.com/office/2011/relationships/chartStyle" Target="style77.xml"/></Relationships>
</file>

<file path=xl/charts/_rels/chart78.xml.rels><?xml version="1.0" encoding="UTF-8" standalone="yes"?>
<Relationships xmlns="http://schemas.openxmlformats.org/package/2006/relationships"><Relationship Id="rId2" Type="http://schemas.microsoft.com/office/2011/relationships/chartColorStyle" Target="colors78.xml"/><Relationship Id="rId1" Type="http://schemas.microsoft.com/office/2011/relationships/chartStyle" Target="style78.xml"/></Relationships>
</file>

<file path=xl/charts/_rels/chart79.xml.rels><?xml version="1.0" encoding="UTF-8" standalone="yes"?>
<Relationships xmlns="http://schemas.openxmlformats.org/package/2006/relationships"><Relationship Id="rId2" Type="http://schemas.microsoft.com/office/2011/relationships/chartColorStyle" Target="colors79.xml"/><Relationship Id="rId1" Type="http://schemas.microsoft.com/office/2011/relationships/chartStyle" Target="style79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80.xml.rels><?xml version="1.0" encoding="UTF-8" standalone="yes"?>
<Relationships xmlns="http://schemas.openxmlformats.org/package/2006/relationships"><Relationship Id="rId2" Type="http://schemas.microsoft.com/office/2011/relationships/chartColorStyle" Target="colors80.xml"/><Relationship Id="rId1" Type="http://schemas.microsoft.com/office/2011/relationships/chartStyle" Target="style80.xml"/></Relationships>
</file>

<file path=xl/charts/_rels/chart81.xml.rels><?xml version="1.0" encoding="UTF-8" standalone="yes"?>
<Relationships xmlns="http://schemas.openxmlformats.org/package/2006/relationships"><Relationship Id="rId2" Type="http://schemas.microsoft.com/office/2011/relationships/chartColorStyle" Target="colors81.xml"/><Relationship Id="rId1" Type="http://schemas.microsoft.com/office/2011/relationships/chartStyle" Target="style81.xml"/></Relationships>
</file>

<file path=xl/charts/_rels/chart82.xml.rels><?xml version="1.0" encoding="UTF-8" standalone="yes"?>
<Relationships xmlns="http://schemas.openxmlformats.org/package/2006/relationships"><Relationship Id="rId2" Type="http://schemas.microsoft.com/office/2011/relationships/chartColorStyle" Target="colors82.xml"/><Relationship Id="rId1" Type="http://schemas.microsoft.com/office/2011/relationships/chartStyle" Target="style82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Fawn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158681273763254"/>
          <c:y val="0.17573033707865171"/>
          <c:w val="0.81784441962162024"/>
          <c:h val="0.63767743077059191"/>
        </c:manualLayout>
      </c:layout>
      <c:scatterChart>
        <c:scatterStyle val="lineMarker"/>
        <c:varyColors val="0"/>
        <c:ser>
          <c:idx val="0"/>
          <c:order val="0"/>
          <c:tx>
            <c:strRef>
              <c:f>'FAWN PROFILES'!$A$4</c:f>
              <c:strCache>
                <c:ptCount val="1"/>
                <c:pt idx="0">
                  <c:v>25-Jun-21</c:v>
                </c:pt>
              </c:strCache>
            </c:strRef>
          </c:tx>
          <c:spPr>
            <a:ln w="19050" cap="rnd">
              <a:solidFill>
                <a:srgbClr val="F5E3A1"/>
              </a:solidFill>
              <a:round/>
            </a:ln>
            <a:effectLst/>
          </c:spPr>
          <c:marker>
            <c:symbol val="none"/>
          </c:marker>
          <c:xVal>
            <c:numRef>
              <c:f>'FAWN PROFILES'!$C$4:$C$5</c:f>
              <c:numCache>
                <c:formatCode>0.00</c:formatCode>
                <c:ptCount val="2"/>
                <c:pt idx="0">
                  <c:v>22.888888888888889</c:v>
                </c:pt>
                <c:pt idx="1">
                  <c:v>15.499999999999998</c:v>
                </c:pt>
              </c:numCache>
            </c:numRef>
          </c:xVal>
          <c:yVal>
            <c:numRef>
              <c:f>'FAWN PROFILES'!$B$4:$B$5</c:f>
              <c:numCache>
                <c:formatCode>General</c:formatCode>
                <c:ptCount val="2"/>
                <c:pt idx="0">
                  <c:v>3</c:v>
                </c:pt>
                <c:pt idx="1">
                  <c:v>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0A22-4030-9E15-0663F7B4464A}"/>
            </c:ext>
          </c:extLst>
        </c:ser>
        <c:ser>
          <c:idx val="1"/>
          <c:order val="1"/>
          <c:tx>
            <c:strRef>
              <c:f>'FAWN PROFILES'!$A$7</c:f>
              <c:strCache>
                <c:ptCount val="1"/>
                <c:pt idx="0">
                  <c:v>20-Jul-21</c:v>
                </c:pt>
              </c:strCache>
            </c:strRef>
          </c:tx>
          <c:spPr>
            <a:ln w="19050" cap="rnd">
              <a:solidFill>
                <a:srgbClr val="EED060"/>
              </a:solidFill>
              <a:round/>
            </a:ln>
            <a:effectLst/>
          </c:spPr>
          <c:marker>
            <c:symbol val="none"/>
          </c:marker>
          <c:xVal>
            <c:numRef>
              <c:f>'FAWN PROFILES'!$C$7:$C$15</c:f>
              <c:numCache>
                <c:formatCode>0.00</c:formatCode>
                <c:ptCount val="9"/>
                <c:pt idx="0">
                  <c:v>27.1</c:v>
                </c:pt>
                <c:pt idx="1">
                  <c:v>27.1</c:v>
                </c:pt>
                <c:pt idx="2">
                  <c:v>27.1</c:v>
                </c:pt>
                <c:pt idx="3">
                  <c:v>26.1</c:v>
                </c:pt>
                <c:pt idx="4">
                  <c:v>21</c:v>
                </c:pt>
                <c:pt idx="5">
                  <c:v>18</c:v>
                </c:pt>
                <c:pt idx="6">
                  <c:v>17</c:v>
                </c:pt>
                <c:pt idx="7">
                  <c:v>15.5</c:v>
                </c:pt>
                <c:pt idx="8">
                  <c:v>14.5</c:v>
                </c:pt>
              </c:numCache>
            </c:numRef>
          </c:xVal>
          <c:yVal>
            <c:numRef>
              <c:f>'FAWN PROFILES'!$B$7:$B$15</c:f>
              <c:numCache>
                <c:formatCode>General</c:formatCode>
                <c:ptCount val="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0A22-4030-9E15-0663F7B4464A}"/>
            </c:ext>
          </c:extLst>
        </c:ser>
        <c:ser>
          <c:idx val="3"/>
          <c:order val="2"/>
          <c:tx>
            <c:strRef>
              <c:f>'FAWN PROFILES'!$A$19</c:f>
              <c:strCache>
                <c:ptCount val="1"/>
                <c:pt idx="0">
                  <c:v>31-Aug-21</c:v>
                </c:pt>
              </c:strCache>
            </c:strRef>
          </c:tx>
          <c:spPr>
            <a:ln w="19050" cap="rnd">
              <a:solidFill>
                <a:srgbClr val="DEB418">
                  <a:alpha val="98000"/>
                </a:srgbClr>
              </a:solidFill>
              <a:round/>
            </a:ln>
            <a:effectLst/>
          </c:spPr>
          <c:marker>
            <c:symbol val="none"/>
          </c:marker>
          <c:xVal>
            <c:numRef>
              <c:f>'FAWN PROFILES'!$C$19:$C$28</c:f>
              <c:numCache>
                <c:formatCode>0.00</c:formatCode>
                <c:ptCount val="10"/>
                <c:pt idx="0">
                  <c:v>26.8</c:v>
                </c:pt>
                <c:pt idx="1">
                  <c:v>26.8</c:v>
                </c:pt>
                <c:pt idx="2">
                  <c:v>26.8</c:v>
                </c:pt>
                <c:pt idx="3">
                  <c:v>26.3</c:v>
                </c:pt>
                <c:pt idx="4">
                  <c:v>25.9</c:v>
                </c:pt>
                <c:pt idx="5">
                  <c:v>24.5</c:v>
                </c:pt>
                <c:pt idx="6">
                  <c:v>22</c:v>
                </c:pt>
                <c:pt idx="7">
                  <c:v>18.899999999999999</c:v>
                </c:pt>
                <c:pt idx="8">
                  <c:v>17</c:v>
                </c:pt>
                <c:pt idx="9">
                  <c:v>15.9</c:v>
                </c:pt>
              </c:numCache>
            </c:numRef>
          </c:xVal>
          <c:yVal>
            <c:numRef>
              <c:f>'FAWN PROFILES'!$B$19:$B$28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1-0A22-4030-9E15-0663F7B4464A}"/>
            </c:ext>
          </c:extLst>
        </c:ser>
        <c:ser>
          <c:idx val="4"/>
          <c:order val="3"/>
          <c:tx>
            <c:strRef>
              <c:f>'FAWN PROFILES'!$A$29</c:f>
              <c:strCache>
                <c:ptCount val="1"/>
                <c:pt idx="0">
                  <c:v>29-Sep-21</c:v>
                </c:pt>
              </c:strCache>
            </c:strRef>
          </c:tx>
          <c:spPr>
            <a:ln w="19050" cap="rnd">
              <a:solidFill>
                <a:srgbClr val="C19C15"/>
              </a:solidFill>
              <a:round/>
            </a:ln>
            <a:effectLst/>
          </c:spPr>
          <c:marker>
            <c:symbol val="none"/>
          </c:marker>
          <c:xVal>
            <c:numRef>
              <c:f>'FAWN PROFILES'!$C$29:$C$31</c:f>
              <c:numCache>
                <c:formatCode>0.00</c:formatCode>
                <c:ptCount val="3"/>
                <c:pt idx="0">
                  <c:v>20.055555555555554</c:v>
                </c:pt>
                <c:pt idx="1">
                  <c:v>19.611111111111111</c:v>
                </c:pt>
                <c:pt idx="2">
                  <c:v>19.111111111111114</c:v>
                </c:pt>
              </c:numCache>
            </c:numRef>
          </c:xVal>
          <c:yVal>
            <c:numRef>
              <c:f>'FAWN PROFILES'!$B$29:$B$31</c:f>
              <c:numCache>
                <c:formatCode>General</c:formatCode>
                <c:ptCount val="3"/>
                <c:pt idx="0">
                  <c:v>1</c:v>
                </c:pt>
                <c:pt idx="1">
                  <c:v>3</c:v>
                </c:pt>
                <c:pt idx="2">
                  <c:v>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2-0A22-4030-9E15-0663F7B4464A}"/>
            </c:ext>
          </c:extLst>
        </c:ser>
        <c:ser>
          <c:idx val="5"/>
          <c:order val="4"/>
          <c:tx>
            <c:strRef>
              <c:f>'FAWN PROFILES'!$A$32</c:f>
              <c:strCache>
                <c:ptCount val="1"/>
                <c:pt idx="0">
                  <c:v>25-Jun-22</c:v>
                </c:pt>
              </c:strCache>
            </c:strRef>
          </c:tx>
          <c:spPr>
            <a:ln w="19050" cap="rnd">
              <a:solidFill>
                <a:srgbClr val="A6D28E"/>
              </a:solidFill>
              <a:round/>
            </a:ln>
            <a:effectLst/>
          </c:spPr>
          <c:marker>
            <c:symbol val="none"/>
          </c:marker>
          <c:xVal>
            <c:numRef>
              <c:f>'FAWN PROFILES'!$C$32:$C$33</c:f>
              <c:numCache>
                <c:formatCode>0.00</c:formatCode>
                <c:ptCount val="2"/>
                <c:pt idx="0">
                  <c:v>23.388888888888886</c:v>
                </c:pt>
                <c:pt idx="1">
                  <c:v>15.666666666666668</c:v>
                </c:pt>
              </c:numCache>
            </c:numRef>
          </c:xVal>
          <c:yVal>
            <c:numRef>
              <c:f>'FAWN PROFILES'!$B$32:$B$33</c:f>
              <c:numCache>
                <c:formatCode>General</c:formatCode>
                <c:ptCount val="2"/>
                <c:pt idx="0">
                  <c:v>3</c:v>
                </c:pt>
                <c:pt idx="1">
                  <c:v>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4-0A22-4030-9E15-0663F7B4464A}"/>
            </c:ext>
          </c:extLst>
        </c:ser>
        <c:ser>
          <c:idx val="6"/>
          <c:order val="5"/>
          <c:tx>
            <c:strRef>
              <c:f>'FAWN PROFILES'!$A$34</c:f>
              <c:strCache>
                <c:ptCount val="1"/>
                <c:pt idx="0">
                  <c:v>25-Jul-22</c:v>
                </c:pt>
              </c:strCache>
            </c:strRef>
          </c:tx>
          <c:spPr>
            <a:ln w="19050" cap="rnd">
              <a:solidFill>
                <a:srgbClr val="7DBF59"/>
              </a:solidFill>
              <a:round/>
            </a:ln>
            <a:effectLst/>
          </c:spPr>
          <c:marker>
            <c:symbol val="none"/>
          </c:marker>
          <c:xVal>
            <c:numRef>
              <c:f>'FAWN PROFILES'!$C$34:$C$42</c:f>
              <c:numCache>
                <c:formatCode>0.00</c:formatCode>
                <c:ptCount val="9"/>
                <c:pt idx="0">
                  <c:v>31.1</c:v>
                </c:pt>
                <c:pt idx="1">
                  <c:v>31.2</c:v>
                </c:pt>
                <c:pt idx="2" formatCode="General">
                  <c:v>31.1</c:v>
                </c:pt>
                <c:pt idx="3">
                  <c:v>31.1</c:v>
                </c:pt>
                <c:pt idx="4">
                  <c:v>28.6</c:v>
                </c:pt>
                <c:pt idx="5">
                  <c:v>24</c:v>
                </c:pt>
                <c:pt idx="6">
                  <c:v>20.2</c:v>
                </c:pt>
                <c:pt idx="7">
                  <c:v>18.5</c:v>
                </c:pt>
                <c:pt idx="8">
                  <c:v>18.100000000000001</c:v>
                </c:pt>
              </c:numCache>
            </c:numRef>
          </c:xVal>
          <c:yVal>
            <c:numRef>
              <c:f>'FAWN PROFILES'!$B$34:$B$42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5-0A22-4030-9E15-0663F7B4464A}"/>
            </c:ext>
          </c:extLst>
        </c:ser>
        <c:ser>
          <c:idx val="8"/>
          <c:order val="6"/>
          <c:tx>
            <c:strRef>
              <c:f>'FAWN PROFILES'!$A$45</c:f>
              <c:strCache>
                <c:ptCount val="1"/>
                <c:pt idx="0">
                  <c:v>29-Aug-22</c:v>
                </c:pt>
              </c:strCache>
            </c:strRef>
          </c:tx>
          <c:spPr>
            <a:ln w="1905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xVal>
            <c:numRef>
              <c:f>'FAWN PROFILES'!$C$45:$C$53</c:f>
              <c:numCache>
                <c:formatCode>0.00</c:formatCode>
                <c:ptCount val="9"/>
                <c:pt idx="0">
                  <c:v>26.9</c:v>
                </c:pt>
                <c:pt idx="1">
                  <c:v>27</c:v>
                </c:pt>
                <c:pt idx="2">
                  <c:v>27</c:v>
                </c:pt>
                <c:pt idx="3">
                  <c:v>27</c:v>
                </c:pt>
                <c:pt idx="4">
                  <c:v>26.2</c:v>
                </c:pt>
                <c:pt idx="5">
                  <c:v>24.1</c:v>
                </c:pt>
                <c:pt idx="6">
                  <c:v>21.8</c:v>
                </c:pt>
                <c:pt idx="7">
                  <c:v>18.2</c:v>
                </c:pt>
                <c:pt idx="8">
                  <c:v>16.2</c:v>
                </c:pt>
              </c:numCache>
            </c:numRef>
          </c:xVal>
          <c:yVal>
            <c:numRef>
              <c:f>'FAWN PROFILES'!$B$45:$B$53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7-0A22-4030-9E15-0663F7B4464A}"/>
            </c:ext>
          </c:extLst>
        </c:ser>
        <c:ser>
          <c:idx val="9"/>
          <c:order val="7"/>
          <c:tx>
            <c:strRef>
              <c:f>'FAWN PROFILES'!$A$54</c:f>
              <c:strCache>
                <c:ptCount val="1"/>
                <c:pt idx="0">
                  <c:v>6-Oct-22</c:v>
                </c:pt>
              </c:strCache>
            </c:strRef>
          </c:tx>
          <c:spPr>
            <a:ln w="19050" cap="rnd">
              <a:solidFill>
                <a:srgbClr val="579038"/>
              </a:solidFill>
              <a:round/>
            </a:ln>
            <a:effectLst/>
          </c:spPr>
          <c:marker>
            <c:symbol val="none"/>
          </c:marker>
          <c:xVal>
            <c:numRef>
              <c:f>'FAWN PROFILES'!$C$54:$C$55</c:f>
              <c:numCache>
                <c:formatCode>0.00</c:formatCode>
                <c:ptCount val="2"/>
                <c:pt idx="0">
                  <c:v>14.833333333333334</c:v>
                </c:pt>
                <c:pt idx="1">
                  <c:v>14.388888888888888</c:v>
                </c:pt>
              </c:numCache>
            </c:numRef>
          </c:xVal>
          <c:yVal>
            <c:numRef>
              <c:f>'FAWN PROFILES'!$B$54:$B$55</c:f>
              <c:numCache>
                <c:formatCode>General</c:formatCode>
                <c:ptCount val="2"/>
                <c:pt idx="0">
                  <c:v>3</c:v>
                </c:pt>
                <c:pt idx="1">
                  <c:v>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8-0A22-4030-9E15-0663F7B4464A}"/>
            </c:ext>
          </c:extLst>
        </c:ser>
        <c:ser>
          <c:idx val="10"/>
          <c:order val="8"/>
          <c:tx>
            <c:strRef>
              <c:f>'FAWN PROFILES'!$A$56</c:f>
              <c:strCache>
                <c:ptCount val="1"/>
                <c:pt idx="0">
                  <c:v>18-Jul-2023</c:v>
                </c:pt>
              </c:strCache>
            </c:strRef>
          </c:tx>
          <c:spPr>
            <a:ln w="19050" cap="rnd">
              <a:solidFill>
                <a:srgbClr val="DAC1ED"/>
              </a:solidFill>
              <a:round/>
            </a:ln>
            <a:effectLst/>
          </c:spPr>
          <c:marker>
            <c:symbol val="none"/>
          </c:marker>
          <c:xVal>
            <c:numRef>
              <c:f>'FAWN PROFILES'!$C$56:$C$58</c:f>
              <c:numCache>
                <c:formatCode>0.00</c:formatCode>
                <c:ptCount val="3"/>
                <c:pt idx="0">
                  <c:v>27.611111111111111</c:v>
                </c:pt>
                <c:pt idx="1">
                  <c:v>25.500000000000004</c:v>
                </c:pt>
                <c:pt idx="2">
                  <c:v>15</c:v>
                </c:pt>
              </c:numCache>
            </c:numRef>
          </c:xVal>
          <c:yVal>
            <c:numRef>
              <c:f>'FAWN PROFILES'!$B$56:$B$58</c:f>
              <c:numCache>
                <c:formatCode>General</c:formatCode>
                <c:ptCount val="3"/>
                <c:pt idx="0">
                  <c:v>1</c:v>
                </c:pt>
                <c:pt idx="1">
                  <c:v>3</c:v>
                </c:pt>
                <c:pt idx="2">
                  <c:v>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9-0A22-4030-9E15-0663F7B4464A}"/>
            </c:ext>
          </c:extLst>
        </c:ser>
        <c:ser>
          <c:idx val="11"/>
          <c:order val="9"/>
          <c:tx>
            <c:strRef>
              <c:f>'FAWN PROFILES'!$A$59</c:f>
              <c:strCache>
                <c:ptCount val="1"/>
                <c:pt idx="0">
                  <c:v>28-Sep-2023</c:v>
                </c:pt>
              </c:strCache>
            </c:strRef>
          </c:tx>
          <c:spPr>
            <a:ln w="19050" cap="rnd">
              <a:solidFill>
                <a:srgbClr val="9A57CD"/>
              </a:solidFill>
              <a:round/>
            </a:ln>
            <a:effectLst/>
          </c:spPr>
          <c:marker>
            <c:symbol val="none"/>
          </c:marker>
          <c:xVal>
            <c:numRef>
              <c:f>'FAWN PROFILES'!$C$59:$C$60</c:f>
              <c:numCache>
                <c:formatCode>General</c:formatCode>
                <c:ptCount val="2"/>
                <c:pt idx="0">
                  <c:v>16.8</c:v>
                </c:pt>
                <c:pt idx="1">
                  <c:v>16.600000000000001</c:v>
                </c:pt>
              </c:numCache>
            </c:numRef>
          </c:xVal>
          <c:yVal>
            <c:numRef>
              <c:f>'FAWN PROFILES'!$B$59:$B$60</c:f>
              <c:numCache>
                <c:formatCode>General</c:formatCode>
                <c:ptCount val="2"/>
                <c:pt idx="0">
                  <c:v>3</c:v>
                </c:pt>
                <c:pt idx="1">
                  <c:v>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A-0A22-4030-9E15-0663F7B4464A}"/>
            </c:ext>
          </c:extLst>
        </c:ser>
        <c:ser>
          <c:idx val="2"/>
          <c:order val="10"/>
          <c:tx>
            <c:strRef>
              <c:f>'FAWN PROFILES'!$A$61</c:f>
              <c:strCache>
                <c:ptCount val="1"/>
                <c:pt idx="0">
                  <c:v>25-Jun-2024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'FAWN PROFILES'!$C$61:$C$66</c:f>
              <c:numCache>
                <c:formatCode>General</c:formatCode>
                <c:ptCount val="6"/>
                <c:pt idx="0">
                  <c:v>26.2</c:v>
                </c:pt>
                <c:pt idx="1">
                  <c:v>26.2</c:v>
                </c:pt>
                <c:pt idx="2">
                  <c:v>26</c:v>
                </c:pt>
                <c:pt idx="3">
                  <c:v>21.5</c:v>
                </c:pt>
                <c:pt idx="4">
                  <c:v>16.5</c:v>
                </c:pt>
                <c:pt idx="5">
                  <c:v>13.2</c:v>
                </c:pt>
              </c:numCache>
            </c:numRef>
          </c:xVal>
          <c:yVal>
            <c:numRef>
              <c:f>'FAWN PROFILES'!$B$61:$B$66</c:f>
              <c:numCache>
                <c:formatCode>0</c:formatCode>
                <c:ptCount val="6"/>
                <c:pt idx="0">
                  <c:v>0.9144000000000001</c:v>
                </c:pt>
                <c:pt idx="1">
                  <c:v>1.8288000000000002</c:v>
                </c:pt>
                <c:pt idx="2">
                  <c:v>3.048</c:v>
                </c:pt>
                <c:pt idx="3">
                  <c:v>3.9624000000000001</c:v>
                </c:pt>
                <c:pt idx="4">
                  <c:v>5.1816000000000004</c:v>
                </c:pt>
                <c:pt idx="5">
                  <c:v>6.0960000000000001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619-418C-AE97-1D6C83683E6E}"/>
            </c:ext>
          </c:extLst>
        </c:ser>
        <c:ser>
          <c:idx val="7"/>
          <c:order val="11"/>
          <c:tx>
            <c:strRef>
              <c:f>'FAWN PROFILES'!$A$67</c:f>
              <c:strCache>
                <c:ptCount val="1"/>
                <c:pt idx="0">
                  <c:v>18-Jul-2024</c:v>
                </c:pt>
              </c:strCache>
            </c:strRef>
          </c:tx>
          <c:spPr>
            <a:ln w="19050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xVal>
            <c:numRef>
              <c:f>'FAWN PROFILES'!$C$67:$C$71</c:f>
              <c:numCache>
                <c:formatCode>General</c:formatCode>
                <c:ptCount val="5"/>
                <c:pt idx="0">
                  <c:v>28.5</c:v>
                </c:pt>
                <c:pt idx="1">
                  <c:v>28.5</c:v>
                </c:pt>
                <c:pt idx="2">
                  <c:v>27.7</c:v>
                </c:pt>
                <c:pt idx="3">
                  <c:v>21.1</c:v>
                </c:pt>
                <c:pt idx="4">
                  <c:v>15.5</c:v>
                </c:pt>
              </c:numCache>
            </c:numRef>
          </c:xVal>
          <c:yVal>
            <c:numRef>
              <c:f>'FAWN PROFILES'!$B$67:$B$71</c:f>
              <c:numCache>
                <c:formatCode>0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4.5</c:v>
                </c:pt>
                <c:pt idx="4">
                  <c:v>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619-418C-AE97-1D6C83683E6E}"/>
            </c:ext>
          </c:extLst>
        </c:ser>
        <c:ser>
          <c:idx val="12"/>
          <c:order val="12"/>
          <c:tx>
            <c:strRef>
              <c:f>'FAWN PROFILES'!$A$72</c:f>
              <c:strCache>
                <c:ptCount val="1"/>
                <c:pt idx="0">
                  <c:v>21-Aug-2024</c:v>
                </c:pt>
              </c:strCache>
            </c:strRef>
          </c:tx>
          <c:spPr>
            <a:ln w="19050" cap="rnd">
              <a:solidFill>
                <a:schemeClr val="accent1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80000"/>
                  <a:lumOff val="20000"/>
                </a:schemeClr>
              </a:solidFill>
              <a:ln w="9525">
                <a:solidFill>
                  <a:schemeClr val="accent1">
                    <a:lumMod val="80000"/>
                    <a:lumOff val="20000"/>
                  </a:schemeClr>
                </a:solidFill>
              </a:ln>
              <a:effectLst/>
            </c:spPr>
          </c:marker>
          <c:xVal>
            <c:numRef>
              <c:f>'FAWN PROFILES'!$C$72:$C$74</c:f>
              <c:numCache>
                <c:formatCode>General</c:formatCode>
                <c:ptCount val="3"/>
                <c:pt idx="0">
                  <c:v>22.4</c:v>
                </c:pt>
                <c:pt idx="1">
                  <c:v>22.3</c:v>
                </c:pt>
                <c:pt idx="2">
                  <c:v>22.3</c:v>
                </c:pt>
              </c:numCache>
            </c:numRef>
          </c:xVal>
          <c:yVal>
            <c:numRef>
              <c:f>'FAWN PROFILES'!$B$72:$B$74</c:f>
              <c:numCache>
                <c:formatCode>0</c:formatCode>
                <c:ptCount val="3"/>
                <c:pt idx="0">
                  <c:v>1</c:v>
                </c:pt>
                <c:pt idx="1">
                  <c:v>2</c:v>
                </c:pt>
                <c:pt idx="2">
                  <c:v>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619-418C-AE97-1D6C83683E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6332728"/>
        <c:axId val="536339448"/>
      </c:scatterChart>
      <c:valAx>
        <c:axId val="536332728"/>
        <c:scaling>
          <c:orientation val="minMax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20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Temperature (°C)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0.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536339448"/>
        <c:crosses val="max"/>
        <c:crossBetween val="midCat"/>
      </c:valAx>
      <c:valAx>
        <c:axId val="536339448"/>
        <c:scaling>
          <c:orientation val="maxMin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20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Depth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53633272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Fawn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158681273763254"/>
          <c:y val="0.12592180287808849"/>
          <c:w val="0.81784441962162024"/>
          <c:h val="0.68748574531631823"/>
        </c:manualLayout>
      </c:layout>
      <c:scatterChart>
        <c:scatterStyle val="lineMarker"/>
        <c:varyColors val="0"/>
        <c:ser>
          <c:idx val="10"/>
          <c:order val="0"/>
          <c:tx>
            <c:strRef>
              <c:f>'FAWN PROFILES'!$A$61</c:f>
              <c:strCache>
                <c:ptCount val="1"/>
                <c:pt idx="0">
                  <c:v>25-Jun-2024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'FAWN PROFILES'!$E$61:$E$66</c:f>
              <c:numCache>
                <c:formatCode>General</c:formatCode>
                <c:ptCount val="6"/>
                <c:pt idx="0">
                  <c:v>151.1</c:v>
                </c:pt>
                <c:pt idx="1">
                  <c:v>131.19999999999999</c:v>
                </c:pt>
                <c:pt idx="2">
                  <c:v>151.30000000000001</c:v>
                </c:pt>
                <c:pt idx="3">
                  <c:v>148.9</c:v>
                </c:pt>
                <c:pt idx="4">
                  <c:v>148.30000000000001</c:v>
                </c:pt>
                <c:pt idx="5">
                  <c:v>150.4</c:v>
                </c:pt>
              </c:numCache>
            </c:numRef>
          </c:xVal>
          <c:yVal>
            <c:numRef>
              <c:f>'FAWN PROFILES'!$B$61:$B$66</c:f>
              <c:numCache>
                <c:formatCode>0</c:formatCode>
                <c:ptCount val="6"/>
                <c:pt idx="0">
                  <c:v>0.9144000000000001</c:v>
                </c:pt>
                <c:pt idx="1">
                  <c:v>1.8288000000000002</c:v>
                </c:pt>
                <c:pt idx="2">
                  <c:v>3.048</c:v>
                </c:pt>
                <c:pt idx="3">
                  <c:v>3.9624000000000001</c:v>
                </c:pt>
                <c:pt idx="4">
                  <c:v>5.1816000000000004</c:v>
                </c:pt>
                <c:pt idx="5">
                  <c:v>6.0960000000000001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C846-4143-BCF6-624ABF9C85D6}"/>
            </c:ext>
          </c:extLst>
        </c:ser>
        <c:ser>
          <c:idx val="0"/>
          <c:order val="1"/>
          <c:tx>
            <c:strRef>
              <c:f>'FAWN PROFILES'!$A$67</c:f>
              <c:strCache>
                <c:ptCount val="1"/>
                <c:pt idx="0">
                  <c:v>18-Jul-2024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'FAWN PROFILES'!$E$67:$E$71</c:f>
              <c:numCache>
                <c:formatCode>General</c:formatCode>
                <c:ptCount val="5"/>
                <c:pt idx="0">
                  <c:v>148.4</c:v>
                </c:pt>
                <c:pt idx="1">
                  <c:v>148.30000000000001</c:v>
                </c:pt>
                <c:pt idx="2">
                  <c:v>148</c:v>
                </c:pt>
                <c:pt idx="3">
                  <c:v>152.9</c:v>
                </c:pt>
                <c:pt idx="4">
                  <c:v>156</c:v>
                </c:pt>
              </c:numCache>
            </c:numRef>
          </c:xVal>
          <c:yVal>
            <c:numRef>
              <c:f>'FAWN PROFILES'!$B$67:$B$71</c:f>
              <c:numCache>
                <c:formatCode>0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4.5</c:v>
                </c:pt>
                <c:pt idx="4">
                  <c:v>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991-48E9-8099-2AA4326A7909}"/>
            </c:ext>
          </c:extLst>
        </c:ser>
        <c:ser>
          <c:idx val="1"/>
          <c:order val="2"/>
          <c:tx>
            <c:strRef>
              <c:f>'FAWN PROFILES'!$A$72</c:f>
              <c:strCache>
                <c:ptCount val="1"/>
                <c:pt idx="0">
                  <c:v>21-Aug-2024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'FAWN PROFILES'!$E$72:$E$74</c:f>
              <c:numCache>
                <c:formatCode>General</c:formatCode>
                <c:ptCount val="3"/>
                <c:pt idx="0">
                  <c:v>136.1</c:v>
                </c:pt>
                <c:pt idx="1">
                  <c:v>136.1</c:v>
                </c:pt>
                <c:pt idx="2">
                  <c:v>136.19999999999999</c:v>
                </c:pt>
              </c:numCache>
            </c:numRef>
          </c:xVal>
          <c:yVal>
            <c:numRef>
              <c:f>'FAWN PROFILES'!$B$72:$B$74</c:f>
              <c:numCache>
                <c:formatCode>0</c:formatCode>
                <c:ptCount val="3"/>
                <c:pt idx="0">
                  <c:v>1</c:v>
                </c:pt>
                <c:pt idx="1">
                  <c:v>2</c:v>
                </c:pt>
                <c:pt idx="2">
                  <c:v>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991-48E9-8099-2AA4326A7909}"/>
            </c:ext>
          </c:extLst>
        </c:ser>
        <c:ser>
          <c:idx val="2"/>
          <c:order val="3"/>
          <c:tx>
            <c:strRef>
              <c:f>'FAWN PROFILES'!$A$82</c:f>
              <c:strCache>
                <c:ptCount val="1"/>
                <c:pt idx="0">
                  <c:v>8-Oct-2024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xVal>
            <c:numRef>
              <c:f>'FAWN PROFILES'!$E$82:$E$86</c:f>
              <c:numCache>
                <c:formatCode>General</c:formatCode>
                <c:ptCount val="5"/>
                <c:pt idx="0">
                  <c:v>137</c:v>
                </c:pt>
                <c:pt idx="1">
                  <c:v>137</c:v>
                </c:pt>
                <c:pt idx="2">
                  <c:v>137</c:v>
                </c:pt>
                <c:pt idx="3">
                  <c:v>137.30000000000001</c:v>
                </c:pt>
                <c:pt idx="4">
                  <c:v>142.4</c:v>
                </c:pt>
              </c:numCache>
            </c:numRef>
          </c:xVal>
          <c:yVal>
            <c:numRef>
              <c:f>'FAWN PROFILES'!$B$82:$B$86</c:f>
              <c:numCache>
                <c:formatCode>0.0</c:formatCode>
                <c:ptCount val="5"/>
                <c:pt idx="0">
                  <c:v>0.9144000000000001</c:v>
                </c:pt>
                <c:pt idx="1">
                  <c:v>1.8288000000000002</c:v>
                </c:pt>
                <c:pt idx="2">
                  <c:v>3.048</c:v>
                </c:pt>
                <c:pt idx="3">
                  <c:v>4.5720000000000001</c:v>
                </c:pt>
                <c:pt idx="4">
                  <c:v>6.0960000000000001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48A-4619-B23E-EC78F0835B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6332728"/>
        <c:axId val="536339448"/>
      </c:scatterChart>
      <c:valAx>
        <c:axId val="536332728"/>
        <c:scaling>
          <c:orientation val="minMax"/>
          <c:max val="180"/>
          <c:min val="10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20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Conductivity (us/cm)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0.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536339448"/>
        <c:crosses val="max"/>
        <c:crossBetween val="midCat"/>
      </c:valAx>
      <c:valAx>
        <c:axId val="536339448"/>
        <c:scaling>
          <c:orientation val="maxMin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20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Depth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536332728"/>
        <c:crosses val="autoZero"/>
        <c:crossBetween val="midCat"/>
      </c:valAx>
      <c:spPr>
        <a:noFill/>
        <a:ln w="25400">
          <a:noFill/>
        </a:ln>
        <a:effectLst/>
      </c:spPr>
    </c:plotArea>
    <c:legend>
      <c:legendPos val="r"/>
      <c:layout>
        <c:manualLayout>
          <c:xMode val="edge"/>
          <c:yMode val="edge"/>
          <c:x val="0.14486926839063149"/>
          <c:y val="0.11916825052040908"/>
          <c:w val="0.21326047358834244"/>
          <c:h val="0.2615054152713669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Fawn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158681273763254"/>
          <c:y val="0.17573033707865171"/>
          <c:w val="0.81784441962162024"/>
          <c:h val="0.63767743077059191"/>
        </c:manualLayout>
      </c:layout>
      <c:scatterChart>
        <c:scatterStyle val="lineMarker"/>
        <c:varyColors val="0"/>
        <c:ser>
          <c:idx val="0"/>
          <c:order val="0"/>
          <c:tx>
            <c:strRef>
              <c:f>'FAWN PROFILES'!$A$4</c:f>
              <c:strCache>
                <c:ptCount val="1"/>
                <c:pt idx="0">
                  <c:v>25-Jun-21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'FAWN PROFILES'!$G$4:$G$5</c:f>
              <c:numCache>
                <c:formatCode>General</c:formatCode>
                <c:ptCount val="2"/>
                <c:pt idx="0">
                  <c:v>7.43</c:v>
                </c:pt>
                <c:pt idx="1">
                  <c:v>6.82</c:v>
                </c:pt>
              </c:numCache>
            </c:numRef>
          </c:xVal>
          <c:yVal>
            <c:numRef>
              <c:f>'FAWN PROFILES'!$B$4:$B$5</c:f>
              <c:numCache>
                <c:formatCode>General</c:formatCode>
                <c:ptCount val="2"/>
                <c:pt idx="0">
                  <c:v>3</c:v>
                </c:pt>
                <c:pt idx="1">
                  <c:v>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818-4B4B-80D6-6C6451C81AE4}"/>
            </c:ext>
          </c:extLst>
        </c:ser>
        <c:ser>
          <c:idx val="1"/>
          <c:order val="1"/>
          <c:tx>
            <c:strRef>
              <c:f>'FAWN PROFILES'!$A$7</c:f>
              <c:strCache>
                <c:ptCount val="1"/>
                <c:pt idx="0">
                  <c:v>20-Jul-21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'FAWN PROFILES'!$G$7:$G$15</c:f>
              <c:numCache>
                <c:formatCode>General</c:formatCode>
                <c:ptCount val="9"/>
                <c:pt idx="0">
                  <c:v>7.6</c:v>
                </c:pt>
                <c:pt idx="1">
                  <c:v>7.6</c:v>
                </c:pt>
                <c:pt idx="2">
                  <c:v>7.5</c:v>
                </c:pt>
                <c:pt idx="3">
                  <c:v>7.3</c:v>
                </c:pt>
                <c:pt idx="4">
                  <c:v>7.1</c:v>
                </c:pt>
                <c:pt idx="5">
                  <c:v>6.9</c:v>
                </c:pt>
                <c:pt idx="6">
                  <c:v>6.7</c:v>
                </c:pt>
                <c:pt idx="7">
                  <c:v>6.6</c:v>
                </c:pt>
                <c:pt idx="8">
                  <c:v>6.2</c:v>
                </c:pt>
              </c:numCache>
            </c:numRef>
          </c:xVal>
          <c:yVal>
            <c:numRef>
              <c:f>'FAWN PROFILES'!$B$7:$B$15</c:f>
              <c:numCache>
                <c:formatCode>General</c:formatCode>
                <c:ptCount val="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818-4B4B-80D6-6C6451C81AE4}"/>
            </c:ext>
          </c:extLst>
        </c:ser>
        <c:ser>
          <c:idx val="3"/>
          <c:order val="2"/>
          <c:tx>
            <c:strRef>
              <c:f>'FAWN PROFILES'!$A$19</c:f>
              <c:strCache>
                <c:ptCount val="1"/>
                <c:pt idx="0">
                  <c:v>31-Aug-21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'FAWN PROFILES'!$G$19:$G$28</c:f>
              <c:numCache>
                <c:formatCode>General</c:formatCode>
                <c:ptCount val="10"/>
                <c:pt idx="0">
                  <c:v>7.6</c:v>
                </c:pt>
                <c:pt idx="1">
                  <c:v>7.6</c:v>
                </c:pt>
                <c:pt idx="2">
                  <c:v>7.7</c:v>
                </c:pt>
                <c:pt idx="3">
                  <c:v>7.3</c:v>
                </c:pt>
                <c:pt idx="4">
                  <c:v>6.8</c:v>
                </c:pt>
                <c:pt idx="5">
                  <c:v>6.6</c:v>
                </c:pt>
                <c:pt idx="6">
                  <c:v>6.5</c:v>
                </c:pt>
                <c:pt idx="7">
                  <c:v>6.6</c:v>
                </c:pt>
                <c:pt idx="8">
                  <c:v>7</c:v>
                </c:pt>
                <c:pt idx="9">
                  <c:v>7.3</c:v>
                </c:pt>
              </c:numCache>
            </c:numRef>
          </c:xVal>
          <c:yVal>
            <c:numRef>
              <c:f>'FAWN PROFILES'!$B$19:$B$28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818-4B4B-80D6-6C6451C81AE4}"/>
            </c:ext>
          </c:extLst>
        </c:ser>
        <c:ser>
          <c:idx val="4"/>
          <c:order val="3"/>
          <c:tx>
            <c:strRef>
              <c:f>'FAWN PROFILES'!$A$29</c:f>
              <c:strCache>
                <c:ptCount val="1"/>
                <c:pt idx="0">
                  <c:v>29-Sep-21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'FAWN PROFILES'!$G$29:$G$31</c:f>
              <c:numCache>
                <c:formatCode>General</c:formatCode>
                <c:ptCount val="3"/>
                <c:pt idx="0">
                  <c:v>7</c:v>
                </c:pt>
                <c:pt idx="1">
                  <c:v>6.95</c:v>
                </c:pt>
                <c:pt idx="2">
                  <c:v>6.8</c:v>
                </c:pt>
              </c:numCache>
            </c:numRef>
          </c:xVal>
          <c:yVal>
            <c:numRef>
              <c:f>'FAWN PROFILES'!$B$29:$B$31</c:f>
              <c:numCache>
                <c:formatCode>General</c:formatCode>
                <c:ptCount val="3"/>
                <c:pt idx="0">
                  <c:v>1</c:v>
                </c:pt>
                <c:pt idx="1">
                  <c:v>3</c:v>
                </c:pt>
                <c:pt idx="2">
                  <c:v>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818-4B4B-80D6-6C6451C81A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6332728"/>
        <c:axId val="536339448"/>
      </c:scatterChart>
      <c:valAx>
        <c:axId val="536332728"/>
        <c:scaling>
          <c:orientation val="minMax"/>
          <c:max val="1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20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 pH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0.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536339448"/>
        <c:crosses val="max"/>
        <c:crossBetween val="midCat"/>
      </c:valAx>
      <c:valAx>
        <c:axId val="536339448"/>
        <c:scaling>
          <c:orientation val="maxMin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20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Depth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53633272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239973989899039"/>
          <c:y val="4.63713156545087E-2"/>
          <c:w val="0.16610591933903379"/>
          <c:h val="0.7758674993212055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Fawn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158681273763254"/>
          <c:y val="0.17573033707865171"/>
          <c:w val="0.81784441962162024"/>
          <c:h val="0.63767743077059191"/>
        </c:manualLayout>
      </c:layout>
      <c:scatterChart>
        <c:scatterStyle val="lineMarker"/>
        <c:varyColors val="0"/>
        <c:ser>
          <c:idx val="5"/>
          <c:order val="0"/>
          <c:tx>
            <c:strRef>
              <c:f>'FAWN PROFILES'!$A$32</c:f>
              <c:strCache>
                <c:ptCount val="1"/>
                <c:pt idx="0">
                  <c:v>25-Jun-22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xVal>
            <c:numRef>
              <c:f>'FAWN PROFILES'!$G$32:$G$33</c:f>
              <c:numCache>
                <c:formatCode>General</c:formatCode>
                <c:ptCount val="2"/>
                <c:pt idx="0">
                  <c:v>8.52</c:v>
                </c:pt>
                <c:pt idx="1">
                  <c:v>7.4</c:v>
                </c:pt>
              </c:numCache>
            </c:numRef>
          </c:xVal>
          <c:yVal>
            <c:numRef>
              <c:f>'FAWN PROFILES'!$B$32:$B$33</c:f>
              <c:numCache>
                <c:formatCode>General</c:formatCode>
                <c:ptCount val="2"/>
                <c:pt idx="0">
                  <c:v>3</c:v>
                </c:pt>
                <c:pt idx="1">
                  <c:v>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281-4377-AD7A-A5A7536386CF}"/>
            </c:ext>
          </c:extLst>
        </c:ser>
        <c:ser>
          <c:idx val="6"/>
          <c:order val="1"/>
          <c:tx>
            <c:strRef>
              <c:f>'FAWN PROFILES'!$A$34</c:f>
              <c:strCache>
                <c:ptCount val="1"/>
                <c:pt idx="0">
                  <c:v>25-Jul-22</c:v>
                </c:pt>
              </c:strCache>
            </c:strRef>
          </c:tx>
          <c:spPr>
            <a:ln w="19050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xVal>
            <c:numRef>
              <c:f>'FAWN PROFILES'!$G$34:$G$42</c:f>
              <c:numCache>
                <c:formatCode>General</c:formatCode>
                <c:ptCount val="9"/>
                <c:pt idx="0">
                  <c:v>8.9</c:v>
                </c:pt>
                <c:pt idx="1">
                  <c:v>9</c:v>
                </c:pt>
                <c:pt idx="2">
                  <c:v>9</c:v>
                </c:pt>
                <c:pt idx="3">
                  <c:v>8.9</c:v>
                </c:pt>
                <c:pt idx="4">
                  <c:v>7.9</c:v>
                </c:pt>
                <c:pt idx="5">
                  <c:v>7.5</c:v>
                </c:pt>
                <c:pt idx="6">
                  <c:v>6.9</c:v>
                </c:pt>
                <c:pt idx="7">
                  <c:v>6.8</c:v>
                </c:pt>
                <c:pt idx="8">
                  <c:v>6.8</c:v>
                </c:pt>
              </c:numCache>
            </c:numRef>
          </c:xVal>
          <c:yVal>
            <c:numRef>
              <c:f>'FAWN PROFILES'!$B$34:$B$42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3281-4377-AD7A-A5A7536386CF}"/>
            </c:ext>
          </c:extLst>
        </c:ser>
        <c:ser>
          <c:idx val="8"/>
          <c:order val="2"/>
          <c:tx>
            <c:strRef>
              <c:f>'FAWN PROFILES'!$A$45</c:f>
              <c:strCache>
                <c:ptCount val="1"/>
                <c:pt idx="0">
                  <c:v>29-Aug-22</c:v>
                </c:pt>
              </c:strCache>
            </c:strRef>
          </c:tx>
          <c:spPr>
            <a:ln w="19050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xVal>
            <c:numRef>
              <c:f>'FAWN PROFILES'!$G$45:$G$53</c:f>
              <c:numCache>
                <c:formatCode>General</c:formatCode>
                <c:ptCount val="9"/>
                <c:pt idx="0">
                  <c:v>8.5</c:v>
                </c:pt>
                <c:pt idx="1">
                  <c:v>8.6</c:v>
                </c:pt>
                <c:pt idx="2">
                  <c:v>8.6999999999999993</c:v>
                </c:pt>
                <c:pt idx="3">
                  <c:v>8.6</c:v>
                </c:pt>
                <c:pt idx="4">
                  <c:v>8</c:v>
                </c:pt>
                <c:pt idx="5">
                  <c:v>7.5</c:v>
                </c:pt>
                <c:pt idx="6">
                  <c:v>6.9</c:v>
                </c:pt>
                <c:pt idx="7">
                  <c:v>6.4</c:v>
                </c:pt>
                <c:pt idx="8">
                  <c:v>6.7</c:v>
                </c:pt>
              </c:numCache>
            </c:numRef>
          </c:xVal>
          <c:yVal>
            <c:numRef>
              <c:f>'FAWN PROFILES'!$B$45:$B$53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3281-4377-AD7A-A5A7536386CF}"/>
            </c:ext>
          </c:extLst>
        </c:ser>
        <c:ser>
          <c:idx val="9"/>
          <c:order val="3"/>
          <c:tx>
            <c:strRef>
              <c:f>'FAWN PROFILES'!$A$54</c:f>
              <c:strCache>
                <c:ptCount val="1"/>
                <c:pt idx="0">
                  <c:v>6-Oct-22</c:v>
                </c:pt>
              </c:strCache>
            </c:strRef>
          </c:tx>
          <c:spPr>
            <a:ln w="19050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xVal>
            <c:numRef>
              <c:f>'FAWN PROFILES'!$G$54:$G$55</c:f>
              <c:numCache>
                <c:formatCode>General</c:formatCode>
                <c:ptCount val="2"/>
                <c:pt idx="0">
                  <c:v>7.22</c:v>
                </c:pt>
                <c:pt idx="1">
                  <c:v>7.19</c:v>
                </c:pt>
              </c:numCache>
            </c:numRef>
          </c:xVal>
          <c:yVal>
            <c:numRef>
              <c:f>'FAWN PROFILES'!$B$54:$B$55</c:f>
              <c:numCache>
                <c:formatCode>General</c:formatCode>
                <c:ptCount val="2"/>
                <c:pt idx="0">
                  <c:v>3</c:v>
                </c:pt>
                <c:pt idx="1">
                  <c:v>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3281-4377-AD7A-A5A7536386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6332728"/>
        <c:axId val="536339448"/>
      </c:scatterChart>
      <c:valAx>
        <c:axId val="536332728"/>
        <c:scaling>
          <c:orientation val="minMax"/>
          <c:max val="1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20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 pH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0.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536339448"/>
        <c:crosses val="max"/>
        <c:crossBetween val="midCat"/>
      </c:valAx>
      <c:valAx>
        <c:axId val="536339448"/>
        <c:scaling>
          <c:orientation val="maxMin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20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Depth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53633272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3966158662869033"/>
          <c:y val="3.4877062780945482E-2"/>
          <c:w val="0.16610591933903379"/>
          <c:h val="0.7758674993212055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Fawn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158681273763254"/>
          <c:y val="0.10919295806074233"/>
          <c:w val="0.81784441962162024"/>
          <c:h val="0.70421488245148833"/>
        </c:manualLayout>
      </c:layout>
      <c:scatterChart>
        <c:scatterStyle val="lineMarker"/>
        <c:varyColors val="0"/>
        <c:ser>
          <c:idx val="10"/>
          <c:order val="0"/>
          <c:tx>
            <c:strRef>
              <c:f>'FAWN PROFILES'!$A$61</c:f>
              <c:strCache>
                <c:ptCount val="1"/>
                <c:pt idx="0">
                  <c:v>25-Jun-2024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'FAWN PROFILES'!$G$61:$G$66</c:f>
              <c:numCache>
                <c:formatCode>General</c:formatCode>
                <c:ptCount val="6"/>
                <c:pt idx="0">
                  <c:v>7.94</c:v>
                </c:pt>
                <c:pt idx="1">
                  <c:v>7.94</c:v>
                </c:pt>
                <c:pt idx="2">
                  <c:v>7.9</c:v>
                </c:pt>
                <c:pt idx="3">
                  <c:v>7.22</c:v>
                </c:pt>
                <c:pt idx="4">
                  <c:v>6.77</c:v>
                </c:pt>
                <c:pt idx="5">
                  <c:v>6.69</c:v>
                </c:pt>
              </c:numCache>
            </c:numRef>
          </c:xVal>
          <c:yVal>
            <c:numRef>
              <c:f>'FAWN PROFILES'!$B$61:$B$66</c:f>
              <c:numCache>
                <c:formatCode>0</c:formatCode>
                <c:ptCount val="6"/>
                <c:pt idx="0">
                  <c:v>0.9144000000000001</c:v>
                </c:pt>
                <c:pt idx="1">
                  <c:v>1.8288000000000002</c:v>
                </c:pt>
                <c:pt idx="2">
                  <c:v>3.048</c:v>
                </c:pt>
                <c:pt idx="3">
                  <c:v>3.9624000000000001</c:v>
                </c:pt>
                <c:pt idx="4">
                  <c:v>5.1816000000000004</c:v>
                </c:pt>
                <c:pt idx="5">
                  <c:v>6.0960000000000001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25F7-418B-8FC9-7D98DBF39E97}"/>
            </c:ext>
          </c:extLst>
        </c:ser>
        <c:ser>
          <c:idx val="11"/>
          <c:order val="1"/>
          <c:tx>
            <c:strRef>
              <c:f>'FAWN PROFILES'!$A$67</c:f>
              <c:strCache>
                <c:ptCount val="1"/>
                <c:pt idx="0">
                  <c:v>18-Jul-2024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'FAWN PROFILES'!$G$67:$G$71</c:f>
              <c:numCache>
                <c:formatCode>General</c:formatCode>
                <c:ptCount val="5"/>
                <c:pt idx="0">
                  <c:v>8.64</c:v>
                </c:pt>
                <c:pt idx="1">
                  <c:v>8.56</c:v>
                </c:pt>
                <c:pt idx="2">
                  <c:v>8.1300000000000008</c:v>
                </c:pt>
                <c:pt idx="3">
                  <c:v>6.92</c:v>
                </c:pt>
                <c:pt idx="4">
                  <c:v>6.65</c:v>
                </c:pt>
              </c:numCache>
            </c:numRef>
          </c:xVal>
          <c:yVal>
            <c:numRef>
              <c:f>'FAWN PROFILES'!$B$67:$B$71</c:f>
              <c:numCache>
                <c:formatCode>0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4.5</c:v>
                </c:pt>
                <c:pt idx="4">
                  <c:v>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25F7-418B-8FC9-7D98DBF39E97}"/>
            </c:ext>
          </c:extLst>
        </c:ser>
        <c:ser>
          <c:idx val="0"/>
          <c:order val="2"/>
          <c:tx>
            <c:strRef>
              <c:f>'FAWN PROFILES'!$A$72</c:f>
              <c:strCache>
                <c:ptCount val="1"/>
                <c:pt idx="0">
                  <c:v>21-Aug-2024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'FAWN PROFILES'!$G$72:$G$74</c:f>
              <c:numCache>
                <c:formatCode>General</c:formatCode>
                <c:ptCount val="3"/>
                <c:pt idx="0">
                  <c:v>6.89</c:v>
                </c:pt>
                <c:pt idx="1">
                  <c:v>6.87</c:v>
                </c:pt>
                <c:pt idx="2">
                  <c:v>6.88</c:v>
                </c:pt>
              </c:numCache>
            </c:numRef>
          </c:xVal>
          <c:yVal>
            <c:numRef>
              <c:f>'FAWN PROFILES'!$B$72:$B$74</c:f>
              <c:numCache>
                <c:formatCode>0</c:formatCode>
                <c:ptCount val="3"/>
                <c:pt idx="0">
                  <c:v>1</c:v>
                </c:pt>
                <c:pt idx="1">
                  <c:v>2</c:v>
                </c:pt>
                <c:pt idx="2">
                  <c:v>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2D6-4F3F-BB9D-5C6F42124086}"/>
            </c:ext>
          </c:extLst>
        </c:ser>
        <c:ser>
          <c:idx val="1"/>
          <c:order val="3"/>
          <c:tx>
            <c:strRef>
              <c:f>'FAWN PROFILES'!$A$82</c:f>
              <c:strCache>
                <c:ptCount val="1"/>
                <c:pt idx="0">
                  <c:v>8-Oct-2024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xVal>
            <c:numRef>
              <c:f>'FAWN PROFILES'!$G$82:$G$86</c:f>
              <c:numCache>
                <c:formatCode>General</c:formatCode>
                <c:ptCount val="5"/>
                <c:pt idx="0">
                  <c:v>7.46</c:v>
                </c:pt>
                <c:pt idx="1">
                  <c:v>7.35</c:v>
                </c:pt>
                <c:pt idx="2">
                  <c:v>7.32</c:v>
                </c:pt>
                <c:pt idx="3">
                  <c:v>7.22</c:v>
                </c:pt>
                <c:pt idx="4">
                  <c:v>6.82</c:v>
                </c:pt>
              </c:numCache>
            </c:numRef>
          </c:xVal>
          <c:yVal>
            <c:numRef>
              <c:f>'FAWN PROFILES'!$B$82:$B$86</c:f>
              <c:numCache>
                <c:formatCode>0.0</c:formatCode>
                <c:ptCount val="5"/>
                <c:pt idx="0">
                  <c:v>0.9144000000000001</c:v>
                </c:pt>
                <c:pt idx="1">
                  <c:v>1.8288000000000002</c:v>
                </c:pt>
                <c:pt idx="2">
                  <c:v>3.048</c:v>
                </c:pt>
                <c:pt idx="3">
                  <c:v>4.5720000000000001</c:v>
                </c:pt>
                <c:pt idx="4">
                  <c:v>6.0960000000000001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CE4-4250-A0B7-FAB9162DAE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6332728"/>
        <c:axId val="536339448"/>
      </c:scatterChart>
      <c:valAx>
        <c:axId val="536332728"/>
        <c:scaling>
          <c:orientation val="minMax"/>
          <c:max val="9"/>
          <c:min val="5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20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 pH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0.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536339448"/>
        <c:crosses val="max"/>
        <c:crossBetween val="midCat"/>
      </c:valAx>
      <c:valAx>
        <c:axId val="536339448"/>
        <c:scaling>
          <c:orientation val="maxMin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20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Depth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53633272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482615209210694"/>
          <c:y val="0.11084514612356801"/>
          <c:w val="0.21326043280592577"/>
          <c:h val="0.2671397946491419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158681273763254"/>
          <c:y val="2.6304944640540614E-2"/>
          <c:w val="0.81784441962162024"/>
          <c:h val="0.78710260355386608"/>
        </c:manualLayout>
      </c:layout>
      <c:scatterChart>
        <c:scatterStyle val="lineMarker"/>
        <c:varyColors val="0"/>
        <c:ser>
          <c:idx val="1"/>
          <c:order val="0"/>
          <c:tx>
            <c:strRef>
              <c:f>'FAWN PROFILES'!$A$7</c:f>
              <c:strCache>
                <c:ptCount val="1"/>
                <c:pt idx="0">
                  <c:v>20-Jul-21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triangle"/>
            <c:size val="7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'FAWN PROFILES'!$C$7:$C$15</c:f>
              <c:numCache>
                <c:formatCode>0.00</c:formatCode>
                <c:ptCount val="9"/>
                <c:pt idx="0">
                  <c:v>27.1</c:v>
                </c:pt>
                <c:pt idx="1">
                  <c:v>27.1</c:v>
                </c:pt>
                <c:pt idx="2">
                  <c:v>27.1</c:v>
                </c:pt>
                <c:pt idx="3">
                  <c:v>26.1</c:v>
                </c:pt>
                <c:pt idx="4">
                  <c:v>21</c:v>
                </c:pt>
                <c:pt idx="5">
                  <c:v>18</c:v>
                </c:pt>
                <c:pt idx="6">
                  <c:v>17</c:v>
                </c:pt>
                <c:pt idx="7">
                  <c:v>15.5</c:v>
                </c:pt>
                <c:pt idx="8">
                  <c:v>14.5</c:v>
                </c:pt>
              </c:numCache>
            </c:numRef>
          </c:xVal>
          <c:yVal>
            <c:numRef>
              <c:f>'FAWN PROFILES'!$B$7:$B$15</c:f>
              <c:numCache>
                <c:formatCode>General</c:formatCode>
                <c:ptCount val="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485-4C6B-9CE6-853BA07F6709}"/>
            </c:ext>
          </c:extLst>
        </c:ser>
        <c:ser>
          <c:idx val="6"/>
          <c:order val="1"/>
          <c:tx>
            <c:strRef>
              <c:f>'FAWN PROFILES'!$A$34</c:f>
              <c:strCache>
                <c:ptCount val="1"/>
                <c:pt idx="0">
                  <c:v>25-Jul-22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triangle"/>
            <c:size val="7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'FAWN PROFILES'!$C$34:$C$42</c:f>
              <c:numCache>
                <c:formatCode>0.00</c:formatCode>
                <c:ptCount val="9"/>
                <c:pt idx="0">
                  <c:v>31.1</c:v>
                </c:pt>
                <c:pt idx="1">
                  <c:v>31.2</c:v>
                </c:pt>
                <c:pt idx="2" formatCode="General">
                  <c:v>31.1</c:v>
                </c:pt>
                <c:pt idx="3">
                  <c:v>31.1</c:v>
                </c:pt>
                <c:pt idx="4">
                  <c:v>28.6</c:v>
                </c:pt>
                <c:pt idx="5">
                  <c:v>24</c:v>
                </c:pt>
                <c:pt idx="6">
                  <c:v>20.2</c:v>
                </c:pt>
                <c:pt idx="7">
                  <c:v>18.5</c:v>
                </c:pt>
                <c:pt idx="8">
                  <c:v>18.100000000000001</c:v>
                </c:pt>
              </c:numCache>
            </c:numRef>
          </c:xVal>
          <c:yVal>
            <c:numRef>
              <c:f>'FAWN PROFILES'!$B$34:$B$42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485-4C6B-9CE6-853BA07F6709}"/>
            </c:ext>
          </c:extLst>
        </c:ser>
        <c:ser>
          <c:idx val="10"/>
          <c:order val="2"/>
          <c:tx>
            <c:strRef>
              <c:f>'FAWN PROFILES'!$A$56</c:f>
              <c:strCache>
                <c:ptCount val="1"/>
                <c:pt idx="0">
                  <c:v>18-Jul-2023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'FAWN PROFILES'!$C$56:$C$58</c:f>
              <c:numCache>
                <c:formatCode>0.00</c:formatCode>
                <c:ptCount val="3"/>
                <c:pt idx="0">
                  <c:v>27.611111111111111</c:v>
                </c:pt>
                <c:pt idx="1">
                  <c:v>25.500000000000004</c:v>
                </c:pt>
                <c:pt idx="2">
                  <c:v>15</c:v>
                </c:pt>
              </c:numCache>
            </c:numRef>
          </c:xVal>
          <c:yVal>
            <c:numRef>
              <c:f>'FAWN PROFILES'!$B$56:$B$58</c:f>
              <c:numCache>
                <c:formatCode>General</c:formatCode>
                <c:ptCount val="3"/>
                <c:pt idx="0">
                  <c:v>1</c:v>
                </c:pt>
                <c:pt idx="1">
                  <c:v>3</c:v>
                </c:pt>
                <c:pt idx="2">
                  <c:v>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485-4C6B-9CE6-853BA07F6709}"/>
            </c:ext>
          </c:extLst>
        </c:ser>
        <c:ser>
          <c:idx val="0"/>
          <c:order val="3"/>
          <c:tx>
            <c:strRef>
              <c:f>'FAWN PROFILES'!$A$67</c:f>
              <c:strCache>
                <c:ptCount val="1"/>
                <c:pt idx="0">
                  <c:v>18-Jul-2024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xVal>
            <c:numRef>
              <c:f>'FAWN PROFILES'!$C$67:$C$71</c:f>
              <c:numCache>
                <c:formatCode>General</c:formatCode>
                <c:ptCount val="5"/>
                <c:pt idx="0">
                  <c:v>28.5</c:v>
                </c:pt>
                <c:pt idx="1">
                  <c:v>28.5</c:v>
                </c:pt>
                <c:pt idx="2">
                  <c:v>27.7</c:v>
                </c:pt>
                <c:pt idx="3">
                  <c:v>21.1</c:v>
                </c:pt>
                <c:pt idx="4">
                  <c:v>15.5</c:v>
                </c:pt>
              </c:numCache>
            </c:numRef>
          </c:xVal>
          <c:yVal>
            <c:numRef>
              <c:f>'FAWN PROFILES'!$B$67:$B$71</c:f>
              <c:numCache>
                <c:formatCode>0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4.5</c:v>
                </c:pt>
                <c:pt idx="4">
                  <c:v>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276-4AA5-A128-77845F4A9D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6332728"/>
        <c:axId val="536339448"/>
      </c:scatterChart>
      <c:valAx>
        <c:axId val="536332728"/>
        <c:scaling>
          <c:orientation val="minMax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20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Temperature (°C)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0.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536339448"/>
        <c:crosses val="max"/>
        <c:crossBetween val="midCat"/>
      </c:valAx>
      <c:valAx>
        <c:axId val="536339448"/>
        <c:scaling>
          <c:orientation val="maxMin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20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Depth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53633272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2273902920604872"/>
          <c:y val="3.1045645156424422E-2"/>
          <c:w val="0.21335819361377642"/>
          <c:h val="0.2957190695990586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158681273763254"/>
          <c:y val="3.3967779889582758E-2"/>
          <c:w val="0.81784441962162024"/>
          <c:h val="0.77943976830482398"/>
        </c:manualLayout>
      </c:layout>
      <c:scatterChart>
        <c:scatterStyle val="lineMarker"/>
        <c:varyColors val="0"/>
        <c:ser>
          <c:idx val="1"/>
          <c:order val="0"/>
          <c:tx>
            <c:strRef>
              <c:f>'FAWN PROFILES'!$A$7</c:f>
              <c:strCache>
                <c:ptCount val="1"/>
                <c:pt idx="0">
                  <c:v>20-Jul-21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triangle"/>
            <c:size val="7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'FAWN PROFILES'!$D$7:$D$15</c:f>
              <c:numCache>
                <c:formatCode>General</c:formatCode>
                <c:ptCount val="9"/>
                <c:pt idx="0">
                  <c:v>7.9</c:v>
                </c:pt>
                <c:pt idx="1">
                  <c:v>7.9</c:v>
                </c:pt>
                <c:pt idx="2">
                  <c:v>7.7</c:v>
                </c:pt>
                <c:pt idx="3">
                  <c:v>7.7</c:v>
                </c:pt>
                <c:pt idx="4">
                  <c:v>6.6</c:v>
                </c:pt>
                <c:pt idx="5">
                  <c:v>3.3</c:v>
                </c:pt>
                <c:pt idx="6">
                  <c:v>0.8</c:v>
                </c:pt>
                <c:pt idx="7">
                  <c:v>0.4</c:v>
                </c:pt>
                <c:pt idx="8">
                  <c:v>0.3</c:v>
                </c:pt>
              </c:numCache>
            </c:numRef>
          </c:xVal>
          <c:yVal>
            <c:numRef>
              <c:f>'FAWN PROFILES'!$B$7:$B$15</c:f>
              <c:numCache>
                <c:formatCode>General</c:formatCode>
                <c:ptCount val="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38C-4E84-8A0A-DE2A6EEED886}"/>
            </c:ext>
          </c:extLst>
        </c:ser>
        <c:ser>
          <c:idx val="6"/>
          <c:order val="1"/>
          <c:tx>
            <c:strRef>
              <c:f>'FAWN PROFILES'!$A$34</c:f>
              <c:strCache>
                <c:ptCount val="1"/>
                <c:pt idx="0">
                  <c:v>25-Jul-22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triangle"/>
            <c:size val="7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'FAWN PROFILES'!$D$34:$D$42</c:f>
              <c:numCache>
                <c:formatCode>General</c:formatCode>
                <c:ptCount val="9"/>
                <c:pt idx="0">
                  <c:v>8.1999999999999993</c:v>
                </c:pt>
                <c:pt idx="1">
                  <c:v>8.1999999999999993</c:v>
                </c:pt>
                <c:pt idx="2">
                  <c:v>8.1999999999999993</c:v>
                </c:pt>
                <c:pt idx="3">
                  <c:v>8.3000000000000007</c:v>
                </c:pt>
                <c:pt idx="4">
                  <c:v>8.5</c:v>
                </c:pt>
                <c:pt idx="5">
                  <c:v>9.8000000000000007</c:v>
                </c:pt>
                <c:pt idx="6">
                  <c:v>5</c:v>
                </c:pt>
                <c:pt idx="7">
                  <c:v>2</c:v>
                </c:pt>
                <c:pt idx="8">
                  <c:v>1</c:v>
                </c:pt>
              </c:numCache>
            </c:numRef>
          </c:xVal>
          <c:yVal>
            <c:numRef>
              <c:f>'FAWN PROFILES'!$B$34:$B$42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38C-4E84-8A0A-DE2A6EEED886}"/>
            </c:ext>
          </c:extLst>
        </c:ser>
        <c:ser>
          <c:idx val="10"/>
          <c:order val="2"/>
          <c:tx>
            <c:strRef>
              <c:f>'FAWN PROFILES'!$A$56</c:f>
              <c:strCache>
                <c:ptCount val="1"/>
                <c:pt idx="0">
                  <c:v>18-Jul-2023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'FAWN PROFILES'!$D$56:$D$58</c:f>
              <c:numCache>
                <c:formatCode>General</c:formatCode>
                <c:ptCount val="3"/>
                <c:pt idx="0">
                  <c:v>7.8</c:v>
                </c:pt>
                <c:pt idx="1">
                  <c:v>7.27</c:v>
                </c:pt>
                <c:pt idx="2">
                  <c:v>1.35</c:v>
                </c:pt>
              </c:numCache>
            </c:numRef>
          </c:xVal>
          <c:yVal>
            <c:numRef>
              <c:f>'FAWN PROFILES'!$B$56:$B$58</c:f>
              <c:numCache>
                <c:formatCode>General</c:formatCode>
                <c:ptCount val="3"/>
                <c:pt idx="0">
                  <c:v>1</c:v>
                </c:pt>
                <c:pt idx="1">
                  <c:v>3</c:v>
                </c:pt>
                <c:pt idx="2">
                  <c:v>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838C-4E84-8A0A-DE2A6EEED886}"/>
            </c:ext>
          </c:extLst>
        </c:ser>
        <c:ser>
          <c:idx val="0"/>
          <c:order val="3"/>
          <c:tx>
            <c:strRef>
              <c:f>'FAWN PROFILES'!$A$67</c:f>
              <c:strCache>
                <c:ptCount val="1"/>
                <c:pt idx="0">
                  <c:v>18-Jul-2024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xVal>
            <c:numRef>
              <c:f>'FAWN PROFILES'!$D$67:$D$71</c:f>
              <c:numCache>
                <c:formatCode>General</c:formatCode>
                <c:ptCount val="5"/>
                <c:pt idx="0">
                  <c:v>6.8</c:v>
                </c:pt>
                <c:pt idx="1">
                  <c:v>6.79</c:v>
                </c:pt>
                <c:pt idx="2">
                  <c:v>7.02</c:v>
                </c:pt>
                <c:pt idx="3">
                  <c:v>3.91</c:v>
                </c:pt>
                <c:pt idx="4">
                  <c:v>2.4300000000000002</c:v>
                </c:pt>
              </c:numCache>
            </c:numRef>
          </c:xVal>
          <c:yVal>
            <c:numRef>
              <c:f>'FAWN PROFILES'!$B$67:$B$71</c:f>
              <c:numCache>
                <c:formatCode>0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4.5</c:v>
                </c:pt>
                <c:pt idx="4">
                  <c:v>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61D-46C6-B233-8DD00731CD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6332728"/>
        <c:axId val="536339448"/>
      </c:scatterChart>
      <c:valAx>
        <c:axId val="536332728"/>
        <c:scaling>
          <c:orientation val="minMax"/>
          <c:max val="14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20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Dissolved Oxygen (mg/L)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0.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536339448"/>
        <c:crosses val="max"/>
        <c:crossBetween val="midCat"/>
      </c:valAx>
      <c:valAx>
        <c:axId val="536339448"/>
        <c:scaling>
          <c:orientation val="maxMin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20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Depth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53633272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2023215677275313"/>
          <c:y val="1.9551392282861194E-2"/>
          <c:w val="0.24493074977649651"/>
          <c:h val="0.2957190695990586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158681273763254"/>
          <c:y val="2.6304944640540614E-2"/>
          <c:w val="0.81784441962162024"/>
          <c:h val="0.78710260355386608"/>
        </c:manualLayout>
      </c:layout>
      <c:scatterChart>
        <c:scatterStyle val="lineMarker"/>
        <c:varyColors val="0"/>
        <c:ser>
          <c:idx val="1"/>
          <c:order val="0"/>
          <c:tx>
            <c:strRef>
              <c:f>'FAWN PROFILES'!$A$7</c:f>
              <c:strCache>
                <c:ptCount val="1"/>
                <c:pt idx="0">
                  <c:v>20-Jul-21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triangle"/>
            <c:size val="7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'FAWN PROFILES'!$E$7:$E$15</c:f>
              <c:numCache>
                <c:formatCode>General</c:formatCode>
                <c:ptCount val="9"/>
                <c:pt idx="0">
                  <c:v>203.6</c:v>
                </c:pt>
                <c:pt idx="1">
                  <c:v>203.5</c:v>
                </c:pt>
                <c:pt idx="2">
                  <c:v>203.5</c:v>
                </c:pt>
                <c:pt idx="3">
                  <c:v>200</c:v>
                </c:pt>
                <c:pt idx="4">
                  <c:v>189.8</c:v>
                </c:pt>
                <c:pt idx="5">
                  <c:v>184</c:v>
                </c:pt>
                <c:pt idx="6">
                  <c:v>181.1</c:v>
                </c:pt>
                <c:pt idx="7">
                  <c:v>179.5</c:v>
                </c:pt>
                <c:pt idx="8">
                  <c:v>200.5</c:v>
                </c:pt>
              </c:numCache>
            </c:numRef>
          </c:xVal>
          <c:yVal>
            <c:numRef>
              <c:f>'FAWN PROFILES'!$B$7:$B$15</c:f>
              <c:numCache>
                <c:formatCode>General</c:formatCode>
                <c:ptCount val="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BC3-4979-8D76-20FABC36A836}"/>
            </c:ext>
          </c:extLst>
        </c:ser>
        <c:ser>
          <c:idx val="6"/>
          <c:order val="1"/>
          <c:tx>
            <c:strRef>
              <c:f>'FAWN PROFILES'!$A$34</c:f>
              <c:strCache>
                <c:ptCount val="1"/>
                <c:pt idx="0">
                  <c:v>25-Jul-22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triangle"/>
            <c:size val="7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'FAWN PROFILES'!$E$34:$E$42</c:f>
              <c:numCache>
                <c:formatCode>General</c:formatCode>
                <c:ptCount val="9"/>
                <c:pt idx="0">
                  <c:v>190.1</c:v>
                </c:pt>
                <c:pt idx="1">
                  <c:v>193</c:v>
                </c:pt>
                <c:pt idx="2">
                  <c:v>193</c:v>
                </c:pt>
                <c:pt idx="3">
                  <c:v>192.9</c:v>
                </c:pt>
                <c:pt idx="4">
                  <c:v>188.2</c:v>
                </c:pt>
                <c:pt idx="5">
                  <c:v>166.8</c:v>
                </c:pt>
                <c:pt idx="6">
                  <c:v>159.19999999999999</c:v>
                </c:pt>
                <c:pt idx="7">
                  <c:v>157.80000000000001</c:v>
                </c:pt>
                <c:pt idx="8">
                  <c:v>164.9</c:v>
                </c:pt>
              </c:numCache>
            </c:numRef>
          </c:xVal>
          <c:yVal>
            <c:numRef>
              <c:f>'FAWN PROFILES'!$B$34:$B$42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BC3-4979-8D76-20FABC36A836}"/>
            </c:ext>
          </c:extLst>
        </c:ser>
        <c:ser>
          <c:idx val="10"/>
          <c:order val="2"/>
          <c:tx>
            <c:strRef>
              <c:f>'FAWN PROFILES'!$A$56</c:f>
              <c:strCache>
                <c:ptCount val="1"/>
                <c:pt idx="0">
                  <c:v>18-Jul-2023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'FAWN PROFILES'!$E$56:$E$58</c:f>
              <c:numCache>
                <c:formatCode>General</c:formatCode>
                <c:ptCount val="3"/>
                <c:pt idx="0">
                  <c:v>190.3</c:v>
                </c:pt>
                <c:pt idx="1">
                  <c:v>182.5</c:v>
                </c:pt>
                <c:pt idx="2">
                  <c:v>160.5</c:v>
                </c:pt>
              </c:numCache>
            </c:numRef>
          </c:xVal>
          <c:yVal>
            <c:numRef>
              <c:f>'FAWN PROFILES'!$B$56:$B$58</c:f>
              <c:numCache>
                <c:formatCode>General</c:formatCode>
                <c:ptCount val="3"/>
                <c:pt idx="0">
                  <c:v>1</c:v>
                </c:pt>
                <c:pt idx="1">
                  <c:v>3</c:v>
                </c:pt>
                <c:pt idx="2">
                  <c:v>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DBC3-4979-8D76-20FABC36A836}"/>
            </c:ext>
          </c:extLst>
        </c:ser>
        <c:ser>
          <c:idx val="0"/>
          <c:order val="3"/>
          <c:tx>
            <c:strRef>
              <c:f>'FAWN PROFILES'!$A$67</c:f>
              <c:strCache>
                <c:ptCount val="1"/>
                <c:pt idx="0">
                  <c:v>18-Jul-2024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xVal>
            <c:numRef>
              <c:f>'FAWN PROFILES'!$E$67:$E$71</c:f>
              <c:numCache>
                <c:formatCode>General</c:formatCode>
                <c:ptCount val="5"/>
                <c:pt idx="0">
                  <c:v>148.4</c:v>
                </c:pt>
                <c:pt idx="1">
                  <c:v>148.30000000000001</c:v>
                </c:pt>
                <c:pt idx="2">
                  <c:v>148</c:v>
                </c:pt>
                <c:pt idx="3">
                  <c:v>152.9</c:v>
                </c:pt>
                <c:pt idx="4">
                  <c:v>156</c:v>
                </c:pt>
              </c:numCache>
            </c:numRef>
          </c:xVal>
          <c:yVal>
            <c:numRef>
              <c:f>'FAWN PROFILES'!$B$67:$B$71</c:f>
              <c:numCache>
                <c:formatCode>0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4.5</c:v>
                </c:pt>
                <c:pt idx="4">
                  <c:v>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86B-4112-984B-3A8988ECDF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6332728"/>
        <c:axId val="536339448"/>
      </c:scatterChart>
      <c:valAx>
        <c:axId val="5363327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20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Conductivity (us/cm)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0.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536339448"/>
        <c:crosses val="max"/>
        <c:crossBetween val="midCat"/>
      </c:valAx>
      <c:valAx>
        <c:axId val="536339448"/>
        <c:scaling>
          <c:orientation val="maxMin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20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Depth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53633272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2266081493911622"/>
          <c:y val="2.7214227531903334E-2"/>
          <c:w val="0.20607221911468718"/>
          <c:h val="0.2957190695990586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158681273763254"/>
          <c:y val="3.0136362265061688E-2"/>
          <c:w val="0.81784441962162024"/>
          <c:h val="0.78327118592934508"/>
        </c:manualLayout>
      </c:layout>
      <c:scatterChart>
        <c:scatterStyle val="lineMarker"/>
        <c:varyColors val="0"/>
        <c:ser>
          <c:idx val="1"/>
          <c:order val="0"/>
          <c:tx>
            <c:strRef>
              <c:f>'FAWN PROFILES'!$A$7</c:f>
              <c:strCache>
                <c:ptCount val="1"/>
                <c:pt idx="0">
                  <c:v>20-Jul-21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triangle"/>
            <c:size val="7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'FAWN PROFILES'!$G$7:$G$15</c:f>
              <c:numCache>
                <c:formatCode>General</c:formatCode>
                <c:ptCount val="9"/>
                <c:pt idx="0">
                  <c:v>7.6</c:v>
                </c:pt>
                <c:pt idx="1">
                  <c:v>7.6</c:v>
                </c:pt>
                <c:pt idx="2">
                  <c:v>7.5</c:v>
                </c:pt>
                <c:pt idx="3">
                  <c:v>7.3</c:v>
                </c:pt>
                <c:pt idx="4">
                  <c:v>7.1</c:v>
                </c:pt>
                <c:pt idx="5">
                  <c:v>6.9</c:v>
                </c:pt>
                <c:pt idx="6">
                  <c:v>6.7</c:v>
                </c:pt>
                <c:pt idx="7">
                  <c:v>6.6</c:v>
                </c:pt>
                <c:pt idx="8">
                  <c:v>6.2</c:v>
                </c:pt>
              </c:numCache>
            </c:numRef>
          </c:xVal>
          <c:yVal>
            <c:numRef>
              <c:f>'FAWN PROFILES'!$B$7:$B$15</c:f>
              <c:numCache>
                <c:formatCode>General</c:formatCode>
                <c:ptCount val="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6EF-4640-B26B-DEE782B8398A}"/>
            </c:ext>
          </c:extLst>
        </c:ser>
        <c:ser>
          <c:idx val="6"/>
          <c:order val="1"/>
          <c:tx>
            <c:strRef>
              <c:f>'FAWN PROFILES'!$A$34</c:f>
              <c:strCache>
                <c:ptCount val="1"/>
                <c:pt idx="0">
                  <c:v>25-Jul-22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triangle"/>
            <c:size val="7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'FAWN PROFILES'!$G$34:$G$42</c:f>
              <c:numCache>
                <c:formatCode>General</c:formatCode>
                <c:ptCount val="9"/>
                <c:pt idx="0">
                  <c:v>8.9</c:v>
                </c:pt>
                <c:pt idx="1">
                  <c:v>9</c:v>
                </c:pt>
                <c:pt idx="2">
                  <c:v>9</c:v>
                </c:pt>
                <c:pt idx="3">
                  <c:v>8.9</c:v>
                </c:pt>
                <c:pt idx="4">
                  <c:v>7.9</c:v>
                </c:pt>
                <c:pt idx="5">
                  <c:v>7.5</c:v>
                </c:pt>
                <c:pt idx="6">
                  <c:v>6.9</c:v>
                </c:pt>
                <c:pt idx="7">
                  <c:v>6.8</c:v>
                </c:pt>
                <c:pt idx="8">
                  <c:v>6.8</c:v>
                </c:pt>
              </c:numCache>
            </c:numRef>
          </c:xVal>
          <c:yVal>
            <c:numRef>
              <c:f>'FAWN PROFILES'!$B$34:$B$42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6EF-4640-B26B-DEE782B8398A}"/>
            </c:ext>
          </c:extLst>
        </c:ser>
        <c:ser>
          <c:idx val="10"/>
          <c:order val="2"/>
          <c:tx>
            <c:strRef>
              <c:f>'FAWN PROFILES'!$A$56</c:f>
              <c:strCache>
                <c:ptCount val="1"/>
                <c:pt idx="0">
                  <c:v>18-Jul-2023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'FAWN PROFILES'!$G$56:$G$58</c:f>
              <c:numCache>
                <c:formatCode>General</c:formatCode>
                <c:ptCount val="3"/>
                <c:pt idx="0">
                  <c:v>8.49</c:v>
                </c:pt>
                <c:pt idx="1">
                  <c:v>7.43</c:v>
                </c:pt>
                <c:pt idx="2">
                  <c:v>6.69</c:v>
                </c:pt>
              </c:numCache>
            </c:numRef>
          </c:xVal>
          <c:yVal>
            <c:numRef>
              <c:f>'FAWN PROFILES'!$B$56:$B$58</c:f>
              <c:numCache>
                <c:formatCode>General</c:formatCode>
                <c:ptCount val="3"/>
                <c:pt idx="0">
                  <c:v>1</c:v>
                </c:pt>
                <c:pt idx="1">
                  <c:v>3</c:v>
                </c:pt>
                <c:pt idx="2">
                  <c:v>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E6EF-4640-B26B-DEE782B8398A}"/>
            </c:ext>
          </c:extLst>
        </c:ser>
        <c:ser>
          <c:idx val="0"/>
          <c:order val="3"/>
          <c:tx>
            <c:strRef>
              <c:f>'FAWN PROFILES'!$A$67</c:f>
              <c:strCache>
                <c:ptCount val="1"/>
                <c:pt idx="0">
                  <c:v>18-Jul-2024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xVal>
            <c:numRef>
              <c:f>'FAWN PROFILES'!$G$67:$G$71</c:f>
              <c:numCache>
                <c:formatCode>General</c:formatCode>
                <c:ptCount val="5"/>
                <c:pt idx="0">
                  <c:v>8.64</c:v>
                </c:pt>
                <c:pt idx="1">
                  <c:v>8.56</c:v>
                </c:pt>
                <c:pt idx="2">
                  <c:v>8.1300000000000008</c:v>
                </c:pt>
                <c:pt idx="3">
                  <c:v>6.92</c:v>
                </c:pt>
                <c:pt idx="4">
                  <c:v>6.65</c:v>
                </c:pt>
              </c:numCache>
            </c:numRef>
          </c:xVal>
          <c:yVal>
            <c:numRef>
              <c:f>'FAWN PROFILES'!$B$67:$B$71</c:f>
              <c:numCache>
                <c:formatCode>0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4.5</c:v>
                </c:pt>
                <c:pt idx="4">
                  <c:v>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F98-40BB-9F2A-95723DC791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6332728"/>
        <c:axId val="536339448"/>
      </c:scatterChart>
      <c:valAx>
        <c:axId val="536332728"/>
        <c:scaling>
          <c:orientation val="minMax"/>
          <c:max val="1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20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 pH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0.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536339448"/>
        <c:crosses val="max"/>
        <c:crossBetween val="midCat"/>
      </c:valAx>
      <c:valAx>
        <c:axId val="536339448"/>
        <c:scaling>
          <c:orientation val="maxMin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20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Depth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53633272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2054501384048305"/>
          <c:y val="2.3382809907382271E-2"/>
          <c:w val="0.19392892828287175"/>
          <c:h val="0.2957190695990586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Avg Summer Depth of Hypoxia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158688575219138"/>
          <c:y val="0.16423597912329924"/>
          <c:w val="0.81784441962162024"/>
          <c:h val="0.63767743077059191"/>
        </c:manualLayout>
      </c:layout>
      <c:scatterChart>
        <c:scatterStyle val="lineMarker"/>
        <c:varyColors val="0"/>
        <c:ser>
          <c:idx val="1"/>
          <c:order val="0"/>
          <c:spPr>
            <a:ln w="12700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'FAWN PROFILES'!$BB$4:$BD$4</c:f>
              <c:numCache>
                <c:formatCode>General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xVal>
          <c:yVal>
            <c:numRef>
              <c:f>'FAWN PROFILES'!$BB$6:$BC$6</c:f>
              <c:numCache>
                <c:formatCode>General</c:formatCode>
                <c:ptCount val="2"/>
                <c:pt idx="0">
                  <c:v>6</c:v>
                </c:pt>
                <c:pt idx="1">
                  <c:v>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30F-4A0F-9D88-F5CEC3C795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6332728"/>
        <c:axId val="536339448"/>
      </c:scatterChart>
      <c:valAx>
        <c:axId val="536332728"/>
        <c:scaling>
          <c:orientation val="minMax"/>
          <c:max val="2023"/>
          <c:min val="2021"/>
        </c:scaling>
        <c:delete val="0"/>
        <c:axPos val="b"/>
        <c:numFmt formatCode="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536339448"/>
        <c:crosses val="max"/>
        <c:crossBetween val="midCat"/>
        <c:majorUnit val="1"/>
      </c:valAx>
      <c:valAx>
        <c:axId val="536339448"/>
        <c:scaling>
          <c:orientation val="maxMin"/>
          <c:max val="3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2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Depth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0.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536332728"/>
        <c:crosses val="autoZero"/>
        <c:crossBetween val="midCat"/>
        <c:majorUnit val="5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3"/>
          <c:order val="0"/>
          <c:spPr>
            <a:ln w="12700" cap="rnd">
              <a:solidFill>
                <a:schemeClr val="bg1">
                  <a:lumMod val="50000"/>
                </a:schemeClr>
              </a:solidFill>
              <a:prstDash val="sysDot"/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2"/>
              <c:pt idx="0">
                <c:v>2021</c:v>
              </c:pt>
              <c:pt idx="1">
                <c:v>2024</c:v>
              </c:pt>
            </c:numLit>
          </c:xVal>
          <c:yVal>
            <c:numLit>
              <c:formatCode>General</c:formatCode>
              <c:ptCount val="2"/>
              <c:pt idx="0">
                <c:v>40</c:v>
              </c:pt>
              <c:pt idx="1">
                <c:v>40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1-C186-434C-ABCB-5B563E284C94}"/>
            </c:ext>
          </c:extLst>
        </c:ser>
        <c:ser>
          <c:idx val="4"/>
          <c:order val="1"/>
          <c:spPr>
            <a:ln w="9525" cap="rnd">
              <a:solidFill>
                <a:schemeClr val="tx1">
                  <a:lumMod val="50000"/>
                  <a:lumOff val="50000"/>
                </a:schemeClr>
              </a:solidFill>
              <a:prstDash val="sysDot"/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2"/>
              <c:pt idx="0">
                <c:v>2021</c:v>
              </c:pt>
              <c:pt idx="1">
                <c:v>2024</c:v>
              </c:pt>
            </c:numLit>
          </c:xVal>
          <c:yVal>
            <c:numLit>
              <c:formatCode>General</c:formatCode>
              <c:ptCount val="2"/>
              <c:pt idx="0">
                <c:v>50</c:v>
              </c:pt>
              <c:pt idx="1">
                <c:v>50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2-C186-434C-ABCB-5B563E284C94}"/>
            </c:ext>
          </c:extLst>
        </c:ser>
        <c:ser>
          <c:idx val="5"/>
          <c:order val="2"/>
          <c:spPr>
            <a:ln w="9525" cap="rnd">
              <a:solidFill>
                <a:schemeClr val="tx1">
                  <a:lumMod val="50000"/>
                  <a:lumOff val="50000"/>
                </a:schemeClr>
              </a:solidFill>
              <a:prstDash val="sysDot"/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2"/>
              <c:pt idx="0">
                <c:v>2021</c:v>
              </c:pt>
              <c:pt idx="1">
                <c:v>2024</c:v>
              </c:pt>
            </c:numLit>
          </c:xVal>
          <c:yVal>
            <c:numLit>
              <c:formatCode>General</c:formatCode>
              <c:ptCount val="2"/>
              <c:pt idx="0">
                <c:v>70</c:v>
              </c:pt>
              <c:pt idx="1">
                <c:v>70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3-C186-434C-ABCB-5B563E284C94}"/>
            </c:ext>
          </c:extLst>
        </c:ser>
        <c:ser>
          <c:idx val="1"/>
          <c:order val="3"/>
          <c:tx>
            <c:strRef>
              <c:f>'FAWN PROFILES'!$BA$4</c:f>
              <c:strCache>
                <c:ptCount val="1"/>
                <c:pt idx="0">
                  <c:v>SUMMER AVERAGES</c:v>
                </c:pt>
              </c:strCache>
            </c:strRef>
          </c:tx>
          <c:spPr>
            <a:ln w="12700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'FAWN PROFILES'!$BB$4:$BE$4</c:f>
              <c:numCache>
                <c:formatCode>General</c:formatCode>
                <c:ptCount val="4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</c:numCache>
            </c:numRef>
          </c:xVal>
          <c:yVal>
            <c:numRef>
              <c:f>'FAWN PROFILES'!$BB$7:$BE$7</c:f>
              <c:numCache>
                <c:formatCode>0.0</c:formatCode>
                <c:ptCount val="4"/>
                <c:pt idx="0">
                  <c:v>37.735986749816469</c:v>
                </c:pt>
                <c:pt idx="1">
                  <c:v>36.332758132294892</c:v>
                </c:pt>
                <c:pt idx="2">
                  <c:v>49.308682862449672</c:v>
                </c:pt>
                <c:pt idx="3">
                  <c:v>47.694495524594437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186-434C-ABCB-5B563E284C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44633080"/>
        <c:axId val="644632760"/>
      </c:scatterChart>
      <c:valAx>
        <c:axId val="644633080"/>
        <c:scaling>
          <c:orientation val="minMax"/>
          <c:max val="2024"/>
          <c:min val="2021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44632760"/>
        <c:crosses val="autoZero"/>
        <c:crossBetween val="midCat"/>
        <c:majorUnit val="1"/>
      </c:valAx>
      <c:valAx>
        <c:axId val="644632760"/>
        <c:scaling>
          <c:orientation val="minMax"/>
          <c:min val="2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20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TSI Secchi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4463308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span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Fawn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158681273763254"/>
          <c:y val="0.17573033707865171"/>
          <c:w val="0.81784441962162024"/>
          <c:h val="0.63767743077059191"/>
        </c:manualLayout>
      </c:layout>
      <c:scatterChart>
        <c:scatterStyle val="lineMarker"/>
        <c:varyColors val="0"/>
        <c:ser>
          <c:idx val="0"/>
          <c:order val="0"/>
          <c:tx>
            <c:strRef>
              <c:f>'FAWN PROFILES'!$A$4</c:f>
              <c:strCache>
                <c:ptCount val="1"/>
                <c:pt idx="0">
                  <c:v>25-Jun-21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'FAWN PROFILES'!$C$4:$C$5</c:f>
              <c:numCache>
                <c:formatCode>0.00</c:formatCode>
                <c:ptCount val="2"/>
                <c:pt idx="0">
                  <c:v>22.888888888888889</c:v>
                </c:pt>
                <c:pt idx="1">
                  <c:v>15.499999999999998</c:v>
                </c:pt>
              </c:numCache>
            </c:numRef>
          </c:xVal>
          <c:yVal>
            <c:numRef>
              <c:f>'FAWN PROFILES'!$B$4:$B$5</c:f>
              <c:numCache>
                <c:formatCode>General</c:formatCode>
                <c:ptCount val="2"/>
                <c:pt idx="0">
                  <c:v>3</c:v>
                </c:pt>
                <c:pt idx="1">
                  <c:v>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C67-4CFA-8C8E-77FBF450473C}"/>
            </c:ext>
          </c:extLst>
        </c:ser>
        <c:ser>
          <c:idx val="1"/>
          <c:order val="1"/>
          <c:tx>
            <c:strRef>
              <c:f>'FAWN PROFILES'!$A$7</c:f>
              <c:strCache>
                <c:ptCount val="1"/>
                <c:pt idx="0">
                  <c:v>20-Jul-21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'FAWN PROFILES'!$C$7:$C$15</c:f>
              <c:numCache>
                <c:formatCode>0.00</c:formatCode>
                <c:ptCount val="9"/>
                <c:pt idx="0">
                  <c:v>27.1</c:v>
                </c:pt>
                <c:pt idx="1">
                  <c:v>27.1</c:v>
                </c:pt>
                <c:pt idx="2">
                  <c:v>27.1</c:v>
                </c:pt>
                <c:pt idx="3">
                  <c:v>26.1</c:v>
                </c:pt>
                <c:pt idx="4">
                  <c:v>21</c:v>
                </c:pt>
                <c:pt idx="5">
                  <c:v>18</c:v>
                </c:pt>
                <c:pt idx="6">
                  <c:v>17</c:v>
                </c:pt>
                <c:pt idx="7">
                  <c:v>15.5</c:v>
                </c:pt>
                <c:pt idx="8">
                  <c:v>14.5</c:v>
                </c:pt>
              </c:numCache>
            </c:numRef>
          </c:xVal>
          <c:yVal>
            <c:numRef>
              <c:f>'FAWN PROFILES'!$B$7:$B$15</c:f>
              <c:numCache>
                <c:formatCode>General</c:formatCode>
                <c:ptCount val="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C67-4CFA-8C8E-77FBF450473C}"/>
            </c:ext>
          </c:extLst>
        </c:ser>
        <c:ser>
          <c:idx val="3"/>
          <c:order val="2"/>
          <c:tx>
            <c:strRef>
              <c:f>'FAWN PROFILES'!$A$19</c:f>
              <c:strCache>
                <c:ptCount val="1"/>
                <c:pt idx="0">
                  <c:v>31-Aug-21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'FAWN PROFILES'!$C$19:$C$28</c:f>
              <c:numCache>
                <c:formatCode>0.00</c:formatCode>
                <c:ptCount val="10"/>
                <c:pt idx="0">
                  <c:v>26.8</c:v>
                </c:pt>
                <c:pt idx="1">
                  <c:v>26.8</c:v>
                </c:pt>
                <c:pt idx="2">
                  <c:v>26.8</c:v>
                </c:pt>
                <c:pt idx="3">
                  <c:v>26.3</c:v>
                </c:pt>
                <c:pt idx="4">
                  <c:v>25.9</c:v>
                </c:pt>
                <c:pt idx="5">
                  <c:v>24.5</c:v>
                </c:pt>
                <c:pt idx="6">
                  <c:v>22</c:v>
                </c:pt>
                <c:pt idx="7">
                  <c:v>18.899999999999999</c:v>
                </c:pt>
                <c:pt idx="8">
                  <c:v>17</c:v>
                </c:pt>
                <c:pt idx="9">
                  <c:v>15.9</c:v>
                </c:pt>
              </c:numCache>
            </c:numRef>
          </c:xVal>
          <c:yVal>
            <c:numRef>
              <c:f>'FAWN PROFILES'!$B$19:$B$28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C67-4CFA-8C8E-77FBF450473C}"/>
            </c:ext>
          </c:extLst>
        </c:ser>
        <c:ser>
          <c:idx val="4"/>
          <c:order val="3"/>
          <c:tx>
            <c:strRef>
              <c:f>'FAWN PROFILES'!$A$29</c:f>
              <c:strCache>
                <c:ptCount val="1"/>
                <c:pt idx="0">
                  <c:v>29-Sep-21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'FAWN PROFILES'!$C$29:$C$31</c:f>
              <c:numCache>
                <c:formatCode>0.00</c:formatCode>
                <c:ptCount val="3"/>
                <c:pt idx="0">
                  <c:v>20.055555555555554</c:v>
                </c:pt>
                <c:pt idx="1">
                  <c:v>19.611111111111111</c:v>
                </c:pt>
                <c:pt idx="2">
                  <c:v>19.111111111111114</c:v>
                </c:pt>
              </c:numCache>
            </c:numRef>
          </c:xVal>
          <c:yVal>
            <c:numRef>
              <c:f>'FAWN PROFILES'!$B$29:$B$31</c:f>
              <c:numCache>
                <c:formatCode>General</c:formatCode>
                <c:ptCount val="3"/>
                <c:pt idx="0">
                  <c:v>1</c:v>
                </c:pt>
                <c:pt idx="1">
                  <c:v>3</c:v>
                </c:pt>
                <c:pt idx="2">
                  <c:v>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C67-4CFA-8C8E-77FBF45047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6332728"/>
        <c:axId val="536339448"/>
      </c:scatterChart>
      <c:valAx>
        <c:axId val="536332728"/>
        <c:scaling>
          <c:orientation val="minMax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20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Temperature (°C)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0.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536339448"/>
        <c:crosses val="max"/>
        <c:crossBetween val="midCat"/>
      </c:valAx>
      <c:valAx>
        <c:axId val="536339448"/>
        <c:scaling>
          <c:orientation val="maxMin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20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Depth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53633272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1545305470695945"/>
          <c:y val="1.9551392282861176E-2"/>
          <c:w val="0.16610591933903379"/>
          <c:h val="0.7758674993212055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ysClr val="windowText" lastClr="000000"/>
                </a:solidFill>
              </a:rPr>
              <a:t>Average Epilimnetic</a:t>
            </a:r>
            <a:r>
              <a:rPr lang="en-US" baseline="0">
                <a:solidFill>
                  <a:sysClr val="windowText" lastClr="000000"/>
                </a:solidFill>
              </a:rPr>
              <a:t> Temperature in July</a:t>
            </a:r>
            <a:endParaRPr lang="en-US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270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'FAWN PROFILES'!$BB$4:$BE$4</c:f>
              <c:numCache>
                <c:formatCode>General</c:formatCode>
                <c:ptCount val="4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</c:numCache>
            </c:numRef>
          </c:xVal>
          <c:yVal>
            <c:numRef>
              <c:f>'FAWN PROFILES'!$BB$5:$BE$5</c:f>
              <c:numCache>
                <c:formatCode>0.00</c:formatCode>
                <c:ptCount val="4"/>
                <c:pt idx="0">
                  <c:v>26.432098765432102</c:v>
                </c:pt>
                <c:pt idx="1">
                  <c:v>28.198888888888888</c:v>
                </c:pt>
                <c:pt idx="2">
                  <c:v>26.555555555555557</c:v>
                </c:pt>
                <c:pt idx="3">
                  <c:v>25.566666666666666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9DE-4914-97CA-EBEBAFB6F6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44633080"/>
        <c:axId val="644632760"/>
      </c:scatterChart>
      <c:valAx>
        <c:axId val="644633080"/>
        <c:scaling>
          <c:orientation val="minMax"/>
          <c:max val="2024"/>
          <c:min val="2021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44632760"/>
        <c:crosses val="autoZero"/>
        <c:crossBetween val="midCat"/>
        <c:majorUnit val="1"/>
      </c:valAx>
      <c:valAx>
        <c:axId val="644632760"/>
        <c:scaling>
          <c:orientation val="minMax"/>
          <c:max val="30"/>
          <c:min val="25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2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Temperature (°C)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0.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44633080"/>
        <c:crosses val="autoZero"/>
        <c:crossBetween val="midCat"/>
        <c:majorUnit val="1"/>
      </c:valAx>
      <c:spPr>
        <a:noFill/>
        <a:ln>
          <a:noFill/>
        </a:ln>
        <a:effectLst/>
      </c:spPr>
    </c:plotArea>
    <c:plotVisOnly val="1"/>
    <c:dispBlanksAs val="span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Fawn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158681273763254"/>
          <c:y val="0.17573033707865171"/>
          <c:w val="0.81784441962162024"/>
          <c:h val="0.63767743077059191"/>
        </c:manualLayout>
      </c:layout>
      <c:scatterChart>
        <c:scatterStyle val="lineMarker"/>
        <c:varyColors val="0"/>
        <c:ser>
          <c:idx val="0"/>
          <c:order val="0"/>
          <c:tx>
            <c:strRef>
              <c:f>'FAWN PROFILES'!$A$4</c:f>
              <c:strCache>
                <c:ptCount val="1"/>
                <c:pt idx="0">
                  <c:v>25-Jun-21</c:v>
                </c:pt>
              </c:strCache>
            </c:strRef>
          </c:tx>
          <c:spPr>
            <a:ln w="19050" cap="rnd">
              <a:solidFill>
                <a:srgbClr val="F5E3A1"/>
              </a:solidFill>
              <a:round/>
            </a:ln>
            <a:effectLst/>
          </c:spPr>
          <c:marker>
            <c:symbol val="none"/>
          </c:marker>
          <c:xVal>
            <c:numRef>
              <c:f>'FAWN PROFILES'!$D$4:$D$5</c:f>
              <c:numCache>
                <c:formatCode>General</c:formatCode>
                <c:ptCount val="2"/>
                <c:pt idx="0">
                  <c:v>7.27</c:v>
                </c:pt>
                <c:pt idx="1">
                  <c:v>2.86</c:v>
                </c:pt>
              </c:numCache>
            </c:numRef>
          </c:xVal>
          <c:yVal>
            <c:numRef>
              <c:f>'FAWN PROFILES'!$B$4:$B$5</c:f>
              <c:numCache>
                <c:formatCode>General</c:formatCode>
                <c:ptCount val="2"/>
                <c:pt idx="0">
                  <c:v>3</c:v>
                </c:pt>
                <c:pt idx="1">
                  <c:v>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13D-41D8-841F-3405EE107CBC}"/>
            </c:ext>
          </c:extLst>
        </c:ser>
        <c:ser>
          <c:idx val="1"/>
          <c:order val="1"/>
          <c:tx>
            <c:strRef>
              <c:f>'FAWN PROFILES'!$A$7</c:f>
              <c:strCache>
                <c:ptCount val="1"/>
                <c:pt idx="0">
                  <c:v>20-Jul-21</c:v>
                </c:pt>
              </c:strCache>
            </c:strRef>
          </c:tx>
          <c:spPr>
            <a:ln w="19050" cap="rnd">
              <a:solidFill>
                <a:srgbClr val="EED060"/>
              </a:solidFill>
              <a:round/>
            </a:ln>
            <a:effectLst/>
          </c:spPr>
          <c:marker>
            <c:symbol val="none"/>
          </c:marker>
          <c:xVal>
            <c:numRef>
              <c:f>'FAWN PROFILES'!$D$7:$D$15</c:f>
              <c:numCache>
                <c:formatCode>General</c:formatCode>
                <c:ptCount val="9"/>
                <c:pt idx="0">
                  <c:v>7.9</c:v>
                </c:pt>
                <c:pt idx="1">
                  <c:v>7.9</c:v>
                </c:pt>
                <c:pt idx="2">
                  <c:v>7.7</c:v>
                </c:pt>
                <c:pt idx="3">
                  <c:v>7.7</c:v>
                </c:pt>
                <c:pt idx="4">
                  <c:v>6.6</c:v>
                </c:pt>
                <c:pt idx="5">
                  <c:v>3.3</c:v>
                </c:pt>
                <c:pt idx="6">
                  <c:v>0.8</c:v>
                </c:pt>
                <c:pt idx="7">
                  <c:v>0.4</c:v>
                </c:pt>
                <c:pt idx="8">
                  <c:v>0.3</c:v>
                </c:pt>
              </c:numCache>
            </c:numRef>
          </c:xVal>
          <c:yVal>
            <c:numRef>
              <c:f>'FAWN PROFILES'!$B$7:$B$15</c:f>
              <c:numCache>
                <c:formatCode>General</c:formatCode>
                <c:ptCount val="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13D-41D8-841F-3405EE107CBC}"/>
            </c:ext>
          </c:extLst>
        </c:ser>
        <c:ser>
          <c:idx val="3"/>
          <c:order val="2"/>
          <c:tx>
            <c:strRef>
              <c:f>'FAWN PROFILES'!$A$19</c:f>
              <c:strCache>
                <c:ptCount val="1"/>
                <c:pt idx="0">
                  <c:v>31-Aug-21</c:v>
                </c:pt>
              </c:strCache>
            </c:strRef>
          </c:tx>
          <c:spPr>
            <a:ln w="19050" cap="rnd">
              <a:solidFill>
                <a:srgbClr val="DEB418">
                  <a:alpha val="99000"/>
                </a:srgbClr>
              </a:solidFill>
              <a:round/>
            </a:ln>
            <a:effectLst/>
          </c:spPr>
          <c:marker>
            <c:symbol val="none"/>
          </c:marker>
          <c:xVal>
            <c:numRef>
              <c:f>'FAWN PROFILES'!$D$19:$D$28</c:f>
              <c:numCache>
                <c:formatCode>General</c:formatCode>
                <c:ptCount val="10"/>
                <c:pt idx="0">
                  <c:v>8.5</c:v>
                </c:pt>
                <c:pt idx="1">
                  <c:v>8.4</c:v>
                </c:pt>
                <c:pt idx="2">
                  <c:v>8.4</c:v>
                </c:pt>
                <c:pt idx="3">
                  <c:v>7.1</c:v>
                </c:pt>
                <c:pt idx="4">
                  <c:v>4.5</c:v>
                </c:pt>
                <c:pt idx="5">
                  <c:v>0.6</c:v>
                </c:pt>
                <c:pt idx="6">
                  <c:v>0.3</c:v>
                </c:pt>
                <c:pt idx="7">
                  <c:v>0.3</c:v>
                </c:pt>
                <c:pt idx="8">
                  <c:v>0.3</c:v>
                </c:pt>
                <c:pt idx="9">
                  <c:v>0.25</c:v>
                </c:pt>
              </c:numCache>
            </c:numRef>
          </c:xVal>
          <c:yVal>
            <c:numRef>
              <c:f>'FAWN PROFILES'!$B$19:$B$28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13D-41D8-841F-3405EE107CBC}"/>
            </c:ext>
          </c:extLst>
        </c:ser>
        <c:ser>
          <c:idx val="4"/>
          <c:order val="3"/>
          <c:tx>
            <c:strRef>
              <c:f>'FAWN PROFILES'!$A$29</c:f>
              <c:strCache>
                <c:ptCount val="1"/>
                <c:pt idx="0">
                  <c:v>29-Sep-21</c:v>
                </c:pt>
              </c:strCache>
            </c:strRef>
          </c:tx>
          <c:spPr>
            <a:ln w="19050" cap="rnd">
              <a:solidFill>
                <a:srgbClr val="C19C15"/>
              </a:solidFill>
              <a:round/>
            </a:ln>
            <a:effectLst/>
          </c:spPr>
          <c:marker>
            <c:symbol val="none"/>
          </c:marker>
          <c:xVal>
            <c:numRef>
              <c:f>'FAWN PROFILES'!$D$29:$D$31</c:f>
              <c:numCache>
                <c:formatCode>General</c:formatCode>
                <c:ptCount val="3"/>
                <c:pt idx="0">
                  <c:v>5.53</c:v>
                </c:pt>
                <c:pt idx="1">
                  <c:v>5.12</c:v>
                </c:pt>
                <c:pt idx="2">
                  <c:v>3.76</c:v>
                </c:pt>
              </c:numCache>
            </c:numRef>
          </c:xVal>
          <c:yVal>
            <c:numRef>
              <c:f>'FAWN PROFILES'!$B$29:$B$31</c:f>
              <c:numCache>
                <c:formatCode>General</c:formatCode>
                <c:ptCount val="3"/>
                <c:pt idx="0">
                  <c:v>1</c:v>
                </c:pt>
                <c:pt idx="1">
                  <c:v>3</c:v>
                </c:pt>
                <c:pt idx="2">
                  <c:v>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13D-41D8-841F-3405EE107CBC}"/>
            </c:ext>
          </c:extLst>
        </c:ser>
        <c:ser>
          <c:idx val="5"/>
          <c:order val="4"/>
          <c:tx>
            <c:strRef>
              <c:f>'FAWN PROFILES'!$A$32</c:f>
              <c:strCache>
                <c:ptCount val="1"/>
                <c:pt idx="0">
                  <c:v>25-Jun-22</c:v>
                </c:pt>
              </c:strCache>
            </c:strRef>
          </c:tx>
          <c:spPr>
            <a:ln w="19050" cap="rnd">
              <a:solidFill>
                <a:srgbClr val="A6D28E"/>
              </a:solidFill>
              <a:round/>
            </a:ln>
            <a:effectLst/>
          </c:spPr>
          <c:marker>
            <c:symbol val="none"/>
          </c:marker>
          <c:xVal>
            <c:numRef>
              <c:f>'FAWN PROFILES'!$D$32:$D$33</c:f>
              <c:numCache>
                <c:formatCode>General</c:formatCode>
                <c:ptCount val="2"/>
                <c:pt idx="0">
                  <c:v>7</c:v>
                </c:pt>
                <c:pt idx="1">
                  <c:v>4.45</c:v>
                </c:pt>
              </c:numCache>
            </c:numRef>
          </c:xVal>
          <c:yVal>
            <c:numRef>
              <c:f>'FAWN PROFILES'!$B$32:$B$33</c:f>
              <c:numCache>
                <c:formatCode>General</c:formatCode>
                <c:ptCount val="2"/>
                <c:pt idx="0">
                  <c:v>3</c:v>
                </c:pt>
                <c:pt idx="1">
                  <c:v>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13D-41D8-841F-3405EE107CBC}"/>
            </c:ext>
          </c:extLst>
        </c:ser>
        <c:ser>
          <c:idx val="6"/>
          <c:order val="5"/>
          <c:tx>
            <c:strRef>
              <c:f>'FAWN PROFILES'!$A$34</c:f>
              <c:strCache>
                <c:ptCount val="1"/>
                <c:pt idx="0">
                  <c:v>25-Jul-22</c:v>
                </c:pt>
              </c:strCache>
            </c:strRef>
          </c:tx>
          <c:spPr>
            <a:ln w="19050" cap="rnd">
              <a:solidFill>
                <a:srgbClr val="7DBF59"/>
              </a:solidFill>
              <a:round/>
            </a:ln>
            <a:effectLst/>
          </c:spPr>
          <c:marker>
            <c:symbol val="none"/>
          </c:marker>
          <c:xVal>
            <c:numRef>
              <c:f>'FAWN PROFILES'!$D$34:$D$42</c:f>
              <c:numCache>
                <c:formatCode>General</c:formatCode>
                <c:ptCount val="9"/>
                <c:pt idx="0">
                  <c:v>8.1999999999999993</c:v>
                </c:pt>
                <c:pt idx="1">
                  <c:v>8.1999999999999993</c:v>
                </c:pt>
                <c:pt idx="2">
                  <c:v>8.1999999999999993</c:v>
                </c:pt>
                <c:pt idx="3">
                  <c:v>8.3000000000000007</c:v>
                </c:pt>
                <c:pt idx="4">
                  <c:v>8.5</c:v>
                </c:pt>
                <c:pt idx="5">
                  <c:v>9.8000000000000007</c:v>
                </c:pt>
                <c:pt idx="6">
                  <c:v>5</c:v>
                </c:pt>
                <c:pt idx="7">
                  <c:v>2</c:v>
                </c:pt>
                <c:pt idx="8">
                  <c:v>1</c:v>
                </c:pt>
              </c:numCache>
            </c:numRef>
          </c:xVal>
          <c:yVal>
            <c:numRef>
              <c:f>'FAWN PROFILES'!$B$34:$B$42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13D-41D8-841F-3405EE107CBC}"/>
            </c:ext>
          </c:extLst>
        </c:ser>
        <c:ser>
          <c:idx val="8"/>
          <c:order val="6"/>
          <c:tx>
            <c:strRef>
              <c:f>'FAWN PROFILES'!$A$45</c:f>
              <c:strCache>
                <c:ptCount val="1"/>
                <c:pt idx="0">
                  <c:v>29-Aug-22</c:v>
                </c:pt>
              </c:strCache>
            </c:strRef>
          </c:tx>
          <c:spPr>
            <a:ln w="1905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xVal>
            <c:numRef>
              <c:f>'FAWN PROFILES'!$D$45:$D$53</c:f>
              <c:numCache>
                <c:formatCode>General</c:formatCode>
                <c:ptCount val="9"/>
                <c:pt idx="0">
                  <c:v>8.4</c:v>
                </c:pt>
                <c:pt idx="1">
                  <c:v>8.4</c:v>
                </c:pt>
                <c:pt idx="2">
                  <c:v>8.3000000000000007</c:v>
                </c:pt>
                <c:pt idx="3">
                  <c:v>8.1999999999999993</c:v>
                </c:pt>
                <c:pt idx="4">
                  <c:v>7.2</c:v>
                </c:pt>
                <c:pt idx="5">
                  <c:v>6.7</c:v>
                </c:pt>
                <c:pt idx="6">
                  <c:v>3.1</c:v>
                </c:pt>
                <c:pt idx="7">
                  <c:v>0.8</c:v>
                </c:pt>
                <c:pt idx="8">
                  <c:v>0.6</c:v>
                </c:pt>
              </c:numCache>
            </c:numRef>
          </c:xVal>
          <c:yVal>
            <c:numRef>
              <c:f>'FAWN PROFILES'!$B$45:$B$53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13D-41D8-841F-3405EE107CBC}"/>
            </c:ext>
          </c:extLst>
        </c:ser>
        <c:ser>
          <c:idx val="9"/>
          <c:order val="7"/>
          <c:tx>
            <c:strRef>
              <c:f>'FAWN PROFILES'!$A$54</c:f>
              <c:strCache>
                <c:ptCount val="1"/>
                <c:pt idx="0">
                  <c:v>6-Oct-22</c:v>
                </c:pt>
              </c:strCache>
            </c:strRef>
          </c:tx>
          <c:spPr>
            <a:ln w="19050" cap="rnd">
              <a:solidFill>
                <a:srgbClr val="579038"/>
              </a:solidFill>
              <a:round/>
            </a:ln>
            <a:effectLst/>
          </c:spPr>
          <c:marker>
            <c:symbol val="none"/>
          </c:marker>
          <c:xVal>
            <c:numRef>
              <c:f>'FAWN PROFILES'!$D$54:$D$55</c:f>
              <c:numCache>
                <c:formatCode>General</c:formatCode>
                <c:ptCount val="2"/>
                <c:pt idx="0">
                  <c:v>5.96</c:v>
                </c:pt>
                <c:pt idx="1">
                  <c:v>5.93</c:v>
                </c:pt>
              </c:numCache>
            </c:numRef>
          </c:xVal>
          <c:yVal>
            <c:numRef>
              <c:f>'FAWN PROFILES'!$B$54:$B$55</c:f>
              <c:numCache>
                <c:formatCode>General</c:formatCode>
                <c:ptCount val="2"/>
                <c:pt idx="0">
                  <c:v>3</c:v>
                </c:pt>
                <c:pt idx="1">
                  <c:v>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113D-41D8-841F-3405EE107CBC}"/>
            </c:ext>
          </c:extLst>
        </c:ser>
        <c:ser>
          <c:idx val="10"/>
          <c:order val="8"/>
          <c:tx>
            <c:strRef>
              <c:f>'FAWN PROFILES'!$A$56</c:f>
              <c:strCache>
                <c:ptCount val="1"/>
                <c:pt idx="0">
                  <c:v>18-Jul-2023</c:v>
                </c:pt>
              </c:strCache>
            </c:strRef>
          </c:tx>
          <c:spPr>
            <a:ln w="19050" cap="rnd">
              <a:solidFill>
                <a:srgbClr val="DAC1ED"/>
              </a:solidFill>
              <a:round/>
            </a:ln>
            <a:effectLst/>
          </c:spPr>
          <c:marker>
            <c:symbol val="none"/>
          </c:marker>
          <c:xVal>
            <c:numRef>
              <c:f>'FAWN PROFILES'!$D$56:$D$58</c:f>
              <c:numCache>
                <c:formatCode>General</c:formatCode>
                <c:ptCount val="3"/>
                <c:pt idx="0">
                  <c:v>7.8</c:v>
                </c:pt>
                <c:pt idx="1">
                  <c:v>7.27</c:v>
                </c:pt>
                <c:pt idx="2">
                  <c:v>1.35</c:v>
                </c:pt>
              </c:numCache>
            </c:numRef>
          </c:xVal>
          <c:yVal>
            <c:numRef>
              <c:f>'FAWN PROFILES'!$B$56:$B$58</c:f>
              <c:numCache>
                <c:formatCode>General</c:formatCode>
                <c:ptCount val="3"/>
                <c:pt idx="0">
                  <c:v>1</c:v>
                </c:pt>
                <c:pt idx="1">
                  <c:v>3</c:v>
                </c:pt>
                <c:pt idx="2">
                  <c:v>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113D-41D8-841F-3405EE107CBC}"/>
            </c:ext>
          </c:extLst>
        </c:ser>
        <c:ser>
          <c:idx val="11"/>
          <c:order val="9"/>
          <c:tx>
            <c:strRef>
              <c:f>'FAWN PROFILES'!$A$59</c:f>
              <c:strCache>
                <c:ptCount val="1"/>
                <c:pt idx="0">
                  <c:v>28-Sep-2023</c:v>
                </c:pt>
              </c:strCache>
            </c:strRef>
          </c:tx>
          <c:spPr>
            <a:ln w="19050" cap="rnd">
              <a:solidFill>
                <a:srgbClr val="9A57CD"/>
              </a:solidFill>
              <a:round/>
            </a:ln>
            <a:effectLst/>
          </c:spPr>
          <c:marker>
            <c:symbol val="none"/>
          </c:marker>
          <c:xVal>
            <c:numRef>
              <c:f>'FAWN PROFILES'!$D$59:$D$60</c:f>
              <c:numCache>
                <c:formatCode>General</c:formatCode>
                <c:ptCount val="2"/>
                <c:pt idx="0">
                  <c:v>6.57</c:v>
                </c:pt>
                <c:pt idx="1">
                  <c:v>6.46</c:v>
                </c:pt>
              </c:numCache>
            </c:numRef>
          </c:xVal>
          <c:yVal>
            <c:numRef>
              <c:f>'FAWN PROFILES'!$B$59:$B$60</c:f>
              <c:numCache>
                <c:formatCode>General</c:formatCode>
                <c:ptCount val="2"/>
                <c:pt idx="0">
                  <c:v>3</c:v>
                </c:pt>
                <c:pt idx="1">
                  <c:v>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113D-41D8-841F-3405EE107CBC}"/>
            </c:ext>
          </c:extLst>
        </c:ser>
        <c:ser>
          <c:idx val="2"/>
          <c:order val="10"/>
          <c:tx>
            <c:strRef>
              <c:f>'FAWN PROFILES'!$A$61</c:f>
              <c:strCache>
                <c:ptCount val="1"/>
                <c:pt idx="0">
                  <c:v>25-Jun-2024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'FAWN PROFILES'!$D$61:$D$66</c:f>
              <c:numCache>
                <c:formatCode>General</c:formatCode>
                <c:ptCount val="6"/>
                <c:pt idx="0">
                  <c:v>7.09</c:v>
                </c:pt>
                <c:pt idx="1">
                  <c:v>7.32</c:v>
                </c:pt>
                <c:pt idx="2">
                  <c:v>6.9</c:v>
                </c:pt>
                <c:pt idx="3">
                  <c:v>6.8</c:v>
                </c:pt>
                <c:pt idx="4">
                  <c:v>6.35</c:v>
                </c:pt>
                <c:pt idx="5">
                  <c:v>4.38</c:v>
                </c:pt>
              </c:numCache>
            </c:numRef>
          </c:xVal>
          <c:yVal>
            <c:numRef>
              <c:f>'FAWN PROFILES'!$B$61:$B$66</c:f>
              <c:numCache>
                <c:formatCode>0</c:formatCode>
                <c:ptCount val="6"/>
                <c:pt idx="0">
                  <c:v>0.9144000000000001</c:v>
                </c:pt>
                <c:pt idx="1">
                  <c:v>1.8288000000000002</c:v>
                </c:pt>
                <c:pt idx="2">
                  <c:v>3.048</c:v>
                </c:pt>
                <c:pt idx="3">
                  <c:v>3.9624000000000001</c:v>
                </c:pt>
                <c:pt idx="4">
                  <c:v>5.1816000000000004</c:v>
                </c:pt>
                <c:pt idx="5">
                  <c:v>6.0960000000000001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DF5-4451-858F-04075D9E7375}"/>
            </c:ext>
          </c:extLst>
        </c:ser>
        <c:ser>
          <c:idx val="7"/>
          <c:order val="11"/>
          <c:tx>
            <c:strRef>
              <c:f>'FAWN PROFILES'!$A$67</c:f>
              <c:strCache>
                <c:ptCount val="1"/>
                <c:pt idx="0">
                  <c:v>18-Jul-2024</c:v>
                </c:pt>
              </c:strCache>
            </c:strRef>
          </c:tx>
          <c:spPr>
            <a:ln w="19050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xVal>
            <c:numRef>
              <c:f>'FAWN PROFILES'!$D$67:$D$71</c:f>
              <c:numCache>
                <c:formatCode>General</c:formatCode>
                <c:ptCount val="5"/>
                <c:pt idx="0">
                  <c:v>6.8</c:v>
                </c:pt>
                <c:pt idx="1">
                  <c:v>6.79</c:v>
                </c:pt>
                <c:pt idx="2">
                  <c:v>7.02</c:v>
                </c:pt>
                <c:pt idx="3">
                  <c:v>3.91</c:v>
                </c:pt>
                <c:pt idx="4">
                  <c:v>2.4300000000000002</c:v>
                </c:pt>
              </c:numCache>
            </c:numRef>
          </c:xVal>
          <c:yVal>
            <c:numRef>
              <c:f>'FAWN PROFILES'!$B$67:$B$71</c:f>
              <c:numCache>
                <c:formatCode>0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4.5</c:v>
                </c:pt>
                <c:pt idx="4">
                  <c:v>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DF5-4451-858F-04075D9E7375}"/>
            </c:ext>
          </c:extLst>
        </c:ser>
        <c:ser>
          <c:idx val="12"/>
          <c:order val="12"/>
          <c:tx>
            <c:strRef>
              <c:f>'FAWN PROFILES'!$A$72</c:f>
              <c:strCache>
                <c:ptCount val="1"/>
                <c:pt idx="0">
                  <c:v>21-Aug-2024</c:v>
                </c:pt>
              </c:strCache>
            </c:strRef>
          </c:tx>
          <c:spPr>
            <a:ln w="19050" cap="rnd">
              <a:solidFill>
                <a:schemeClr val="accent1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80000"/>
                  <a:lumOff val="20000"/>
                </a:schemeClr>
              </a:solidFill>
              <a:ln w="9525">
                <a:solidFill>
                  <a:schemeClr val="accent1">
                    <a:lumMod val="80000"/>
                    <a:lumOff val="20000"/>
                  </a:schemeClr>
                </a:solidFill>
              </a:ln>
              <a:effectLst/>
            </c:spPr>
          </c:marker>
          <c:xVal>
            <c:numRef>
              <c:f>'FAWN PROFILES'!$D$72:$D$74</c:f>
              <c:numCache>
                <c:formatCode>General</c:formatCode>
                <c:ptCount val="3"/>
                <c:pt idx="0">
                  <c:v>6.3</c:v>
                </c:pt>
                <c:pt idx="1">
                  <c:v>6.36</c:v>
                </c:pt>
                <c:pt idx="2">
                  <c:v>6.36</c:v>
                </c:pt>
              </c:numCache>
            </c:numRef>
          </c:xVal>
          <c:yVal>
            <c:numRef>
              <c:f>'FAWN PROFILES'!$B$72:$B$74</c:f>
              <c:numCache>
                <c:formatCode>0</c:formatCode>
                <c:ptCount val="3"/>
                <c:pt idx="0">
                  <c:v>1</c:v>
                </c:pt>
                <c:pt idx="1">
                  <c:v>2</c:v>
                </c:pt>
                <c:pt idx="2">
                  <c:v>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DF5-4451-858F-04075D9E73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6332728"/>
        <c:axId val="536339448"/>
      </c:scatterChart>
      <c:valAx>
        <c:axId val="536332728"/>
        <c:scaling>
          <c:orientation val="minMax"/>
          <c:max val="14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20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Dissolved Oxygen (mg/L)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0.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536339448"/>
        <c:crosses val="max"/>
        <c:crossBetween val="midCat"/>
      </c:valAx>
      <c:valAx>
        <c:axId val="536339448"/>
        <c:scaling>
          <c:orientation val="maxMin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20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Depth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53633272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Fawn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158681273763254"/>
          <c:y val="0.17573033707865171"/>
          <c:w val="0.81784441962162024"/>
          <c:h val="0.63767743077059191"/>
        </c:manualLayout>
      </c:layout>
      <c:scatterChart>
        <c:scatterStyle val="lineMarker"/>
        <c:varyColors val="0"/>
        <c:ser>
          <c:idx val="0"/>
          <c:order val="0"/>
          <c:tx>
            <c:strRef>
              <c:f>'FAWN PROFILES'!$A$4</c:f>
              <c:strCache>
                <c:ptCount val="1"/>
                <c:pt idx="0">
                  <c:v>25-Jun-21</c:v>
                </c:pt>
              </c:strCache>
            </c:strRef>
          </c:tx>
          <c:spPr>
            <a:ln w="19050" cap="rnd">
              <a:solidFill>
                <a:srgbClr val="F5E3A1"/>
              </a:solidFill>
              <a:round/>
            </a:ln>
            <a:effectLst/>
          </c:spPr>
          <c:marker>
            <c:symbol val="none"/>
          </c:marker>
          <c:xVal>
            <c:numRef>
              <c:f>'FAWN PROFILES'!$E$4:$E$5</c:f>
              <c:numCache>
                <c:formatCode>General</c:formatCode>
                <c:ptCount val="2"/>
                <c:pt idx="0">
                  <c:v>185.1</c:v>
                </c:pt>
                <c:pt idx="1">
                  <c:v>165.5</c:v>
                </c:pt>
              </c:numCache>
            </c:numRef>
          </c:xVal>
          <c:yVal>
            <c:numRef>
              <c:f>'FAWN PROFILES'!$B$4:$B$5</c:f>
              <c:numCache>
                <c:formatCode>General</c:formatCode>
                <c:ptCount val="2"/>
                <c:pt idx="0">
                  <c:v>3</c:v>
                </c:pt>
                <c:pt idx="1">
                  <c:v>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259-4790-AD90-94C61C068D51}"/>
            </c:ext>
          </c:extLst>
        </c:ser>
        <c:ser>
          <c:idx val="1"/>
          <c:order val="1"/>
          <c:tx>
            <c:strRef>
              <c:f>'FAWN PROFILES'!$A$7</c:f>
              <c:strCache>
                <c:ptCount val="1"/>
                <c:pt idx="0">
                  <c:v>20-Jul-21</c:v>
                </c:pt>
              </c:strCache>
            </c:strRef>
          </c:tx>
          <c:spPr>
            <a:ln w="19050" cap="rnd">
              <a:solidFill>
                <a:srgbClr val="EED060"/>
              </a:solidFill>
              <a:round/>
            </a:ln>
            <a:effectLst/>
          </c:spPr>
          <c:marker>
            <c:symbol val="none"/>
          </c:marker>
          <c:xVal>
            <c:numRef>
              <c:f>'FAWN PROFILES'!$E$7:$E$15</c:f>
              <c:numCache>
                <c:formatCode>General</c:formatCode>
                <c:ptCount val="9"/>
                <c:pt idx="0">
                  <c:v>203.6</c:v>
                </c:pt>
                <c:pt idx="1">
                  <c:v>203.5</c:v>
                </c:pt>
                <c:pt idx="2">
                  <c:v>203.5</c:v>
                </c:pt>
                <c:pt idx="3">
                  <c:v>200</c:v>
                </c:pt>
                <c:pt idx="4">
                  <c:v>189.8</c:v>
                </c:pt>
                <c:pt idx="5">
                  <c:v>184</c:v>
                </c:pt>
                <c:pt idx="6">
                  <c:v>181.1</c:v>
                </c:pt>
                <c:pt idx="7">
                  <c:v>179.5</c:v>
                </c:pt>
                <c:pt idx="8">
                  <c:v>200.5</c:v>
                </c:pt>
              </c:numCache>
            </c:numRef>
          </c:xVal>
          <c:yVal>
            <c:numRef>
              <c:f>'FAWN PROFILES'!$B$7:$B$15</c:f>
              <c:numCache>
                <c:formatCode>General</c:formatCode>
                <c:ptCount val="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259-4790-AD90-94C61C068D51}"/>
            </c:ext>
          </c:extLst>
        </c:ser>
        <c:ser>
          <c:idx val="3"/>
          <c:order val="2"/>
          <c:tx>
            <c:strRef>
              <c:f>'FAWN PROFILES'!$A$19</c:f>
              <c:strCache>
                <c:ptCount val="1"/>
                <c:pt idx="0">
                  <c:v>31-Aug-21</c:v>
                </c:pt>
              </c:strCache>
            </c:strRef>
          </c:tx>
          <c:spPr>
            <a:ln w="19050" cap="rnd">
              <a:solidFill>
                <a:srgbClr val="DEB418">
                  <a:alpha val="98000"/>
                </a:srgbClr>
              </a:solidFill>
              <a:round/>
            </a:ln>
            <a:effectLst/>
          </c:spPr>
          <c:marker>
            <c:symbol val="none"/>
          </c:marker>
          <c:xVal>
            <c:numRef>
              <c:f>'FAWN PROFILES'!$E$19:$E$28</c:f>
              <c:numCache>
                <c:formatCode>General</c:formatCode>
                <c:ptCount val="10"/>
                <c:pt idx="0">
                  <c:v>185.1</c:v>
                </c:pt>
                <c:pt idx="1">
                  <c:v>186.5</c:v>
                </c:pt>
                <c:pt idx="2">
                  <c:v>186.5</c:v>
                </c:pt>
                <c:pt idx="3">
                  <c:v>186.5</c:v>
                </c:pt>
                <c:pt idx="4">
                  <c:v>185.6</c:v>
                </c:pt>
                <c:pt idx="5">
                  <c:v>183.9</c:v>
                </c:pt>
                <c:pt idx="6">
                  <c:v>190.2</c:v>
                </c:pt>
                <c:pt idx="7">
                  <c:v>193.3</c:v>
                </c:pt>
                <c:pt idx="8">
                  <c:v>229.5</c:v>
                </c:pt>
                <c:pt idx="9">
                  <c:v>275</c:v>
                </c:pt>
              </c:numCache>
            </c:numRef>
          </c:xVal>
          <c:yVal>
            <c:numRef>
              <c:f>'FAWN PROFILES'!$B$19:$B$28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259-4790-AD90-94C61C068D51}"/>
            </c:ext>
          </c:extLst>
        </c:ser>
        <c:ser>
          <c:idx val="4"/>
          <c:order val="3"/>
          <c:tx>
            <c:strRef>
              <c:f>'FAWN PROFILES'!$A$29</c:f>
              <c:strCache>
                <c:ptCount val="1"/>
                <c:pt idx="0">
                  <c:v>29-Sep-21</c:v>
                </c:pt>
              </c:strCache>
            </c:strRef>
          </c:tx>
          <c:spPr>
            <a:ln w="19050" cap="rnd">
              <a:solidFill>
                <a:srgbClr val="C19C15"/>
              </a:solidFill>
              <a:round/>
            </a:ln>
            <a:effectLst/>
          </c:spPr>
          <c:marker>
            <c:symbol val="none"/>
          </c:marker>
          <c:xVal>
            <c:numRef>
              <c:f>'FAWN PROFILES'!$E$29:$E$31</c:f>
              <c:numCache>
                <c:formatCode>General</c:formatCode>
                <c:ptCount val="3"/>
                <c:pt idx="0">
                  <c:v>135.80000000000001</c:v>
                </c:pt>
                <c:pt idx="1">
                  <c:v>134.80000000000001</c:v>
                </c:pt>
                <c:pt idx="2">
                  <c:v>136.1</c:v>
                </c:pt>
              </c:numCache>
            </c:numRef>
          </c:xVal>
          <c:yVal>
            <c:numRef>
              <c:f>'FAWN PROFILES'!$B$29:$B$31</c:f>
              <c:numCache>
                <c:formatCode>General</c:formatCode>
                <c:ptCount val="3"/>
                <c:pt idx="0">
                  <c:v>1</c:v>
                </c:pt>
                <c:pt idx="1">
                  <c:v>3</c:v>
                </c:pt>
                <c:pt idx="2">
                  <c:v>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259-4790-AD90-94C61C068D51}"/>
            </c:ext>
          </c:extLst>
        </c:ser>
        <c:ser>
          <c:idx val="5"/>
          <c:order val="4"/>
          <c:tx>
            <c:strRef>
              <c:f>'FAWN PROFILES'!$A$32</c:f>
              <c:strCache>
                <c:ptCount val="1"/>
                <c:pt idx="0">
                  <c:v>25-Jun-22</c:v>
                </c:pt>
              </c:strCache>
            </c:strRef>
          </c:tx>
          <c:spPr>
            <a:ln w="19050" cap="rnd">
              <a:solidFill>
                <a:srgbClr val="A6D28E"/>
              </a:solidFill>
              <a:round/>
            </a:ln>
            <a:effectLst/>
          </c:spPr>
          <c:marker>
            <c:symbol val="none"/>
          </c:marker>
          <c:xVal>
            <c:numRef>
              <c:f>'FAWN PROFILES'!$E$32:$E$33</c:f>
              <c:numCache>
                <c:formatCode>General</c:formatCode>
                <c:ptCount val="2"/>
                <c:pt idx="0">
                  <c:v>201.1</c:v>
                </c:pt>
                <c:pt idx="1">
                  <c:v>201.5</c:v>
                </c:pt>
              </c:numCache>
            </c:numRef>
          </c:xVal>
          <c:yVal>
            <c:numRef>
              <c:f>'FAWN PROFILES'!$B$32:$B$33</c:f>
              <c:numCache>
                <c:formatCode>General</c:formatCode>
                <c:ptCount val="2"/>
                <c:pt idx="0">
                  <c:v>3</c:v>
                </c:pt>
                <c:pt idx="1">
                  <c:v>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259-4790-AD90-94C61C068D51}"/>
            </c:ext>
          </c:extLst>
        </c:ser>
        <c:ser>
          <c:idx val="6"/>
          <c:order val="5"/>
          <c:tx>
            <c:strRef>
              <c:f>'FAWN PROFILES'!$A$34</c:f>
              <c:strCache>
                <c:ptCount val="1"/>
                <c:pt idx="0">
                  <c:v>25-Jul-22</c:v>
                </c:pt>
              </c:strCache>
            </c:strRef>
          </c:tx>
          <c:spPr>
            <a:ln w="19050" cap="rnd">
              <a:solidFill>
                <a:srgbClr val="7DBF59"/>
              </a:solidFill>
              <a:round/>
            </a:ln>
            <a:effectLst/>
          </c:spPr>
          <c:marker>
            <c:symbol val="circle"/>
            <c:size val="3"/>
            <c:spPr>
              <a:solidFill>
                <a:srgbClr val="7DBF59"/>
              </a:solidFill>
              <a:ln w="9525">
                <a:solidFill>
                  <a:srgbClr val="7DBF59"/>
                </a:solidFill>
              </a:ln>
              <a:effectLst/>
            </c:spPr>
          </c:marker>
          <c:xVal>
            <c:numRef>
              <c:f>'FAWN PROFILES'!$E$34:$E$42</c:f>
              <c:numCache>
                <c:formatCode>General</c:formatCode>
                <c:ptCount val="9"/>
                <c:pt idx="0">
                  <c:v>190.1</c:v>
                </c:pt>
                <c:pt idx="1">
                  <c:v>193</c:v>
                </c:pt>
                <c:pt idx="2">
                  <c:v>193</c:v>
                </c:pt>
                <c:pt idx="3">
                  <c:v>192.9</c:v>
                </c:pt>
                <c:pt idx="4">
                  <c:v>188.2</c:v>
                </c:pt>
                <c:pt idx="5">
                  <c:v>166.8</c:v>
                </c:pt>
                <c:pt idx="6">
                  <c:v>159.19999999999999</c:v>
                </c:pt>
                <c:pt idx="7">
                  <c:v>157.80000000000001</c:v>
                </c:pt>
                <c:pt idx="8">
                  <c:v>164.9</c:v>
                </c:pt>
              </c:numCache>
            </c:numRef>
          </c:xVal>
          <c:yVal>
            <c:numRef>
              <c:f>'FAWN PROFILES'!$B$34:$B$42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B259-4790-AD90-94C61C068D51}"/>
            </c:ext>
          </c:extLst>
        </c:ser>
        <c:ser>
          <c:idx val="8"/>
          <c:order val="6"/>
          <c:tx>
            <c:strRef>
              <c:f>'FAWN PROFILES'!$A$45</c:f>
              <c:strCache>
                <c:ptCount val="1"/>
                <c:pt idx="0">
                  <c:v>29-Aug-22</c:v>
                </c:pt>
              </c:strCache>
            </c:strRef>
          </c:tx>
          <c:spPr>
            <a:ln w="1905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xVal>
            <c:numRef>
              <c:f>'FAWN PROFILES'!$E$45:$E$53</c:f>
              <c:numCache>
                <c:formatCode>General</c:formatCode>
                <c:ptCount val="9"/>
                <c:pt idx="0">
                  <c:v>203.9</c:v>
                </c:pt>
                <c:pt idx="1">
                  <c:v>204.5</c:v>
                </c:pt>
                <c:pt idx="2">
                  <c:v>204.6</c:v>
                </c:pt>
                <c:pt idx="3">
                  <c:v>204.4</c:v>
                </c:pt>
                <c:pt idx="4">
                  <c:v>201.9</c:v>
                </c:pt>
                <c:pt idx="5">
                  <c:v>194.2</c:v>
                </c:pt>
                <c:pt idx="6">
                  <c:v>189.8</c:v>
                </c:pt>
                <c:pt idx="7">
                  <c:v>186.4</c:v>
                </c:pt>
                <c:pt idx="8">
                  <c:v>262.89999999999998</c:v>
                </c:pt>
              </c:numCache>
            </c:numRef>
          </c:xVal>
          <c:yVal>
            <c:numRef>
              <c:f>'FAWN PROFILES'!$B$45:$B$53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B259-4790-AD90-94C61C068D51}"/>
            </c:ext>
          </c:extLst>
        </c:ser>
        <c:ser>
          <c:idx val="9"/>
          <c:order val="7"/>
          <c:tx>
            <c:strRef>
              <c:f>'FAWN PROFILES'!$A$54</c:f>
              <c:strCache>
                <c:ptCount val="1"/>
                <c:pt idx="0">
                  <c:v>6-Oct-22</c:v>
                </c:pt>
              </c:strCache>
            </c:strRef>
          </c:tx>
          <c:spPr>
            <a:ln w="19050" cap="rnd">
              <a:solidFill>
                <a:srgbClr val="579038"/>
              </a:solidFill>
              <a:round/>
            </a:ln>
            <a:effectLst/>
          </c:spPr>
          <c:marker>
            <c:symbol val="none"/>
          </c:marker>
          <c:xVal>
            <c:numRef>
              <c:f>'FAWN PROFILES'!$E$54:$E$55</c:f>
              <c:numCache>
                <c:formatCode>General</c:formatCode>
                <c:ptCount val="2"/>
                <c:pt idx="0">
                  <c:v>149.6</c:v>
                </c:pt>
                <c:pt idx="1">
                  <c:v>146.19999999999999</c:v>
                </c:pt>
              </c:numCache>
            </c:numRef>
          </c:xVal>
          <c:yVal>
            <c:numRef>
              <c:f>'FAWN PROFILES'!$B$54:$B$55</c:f>
              <c:numCache>
                <c:formatCode>General</c:formatCode>
                <c:ptCount val="2"/>
                <c:pt idx="0">
                  <c:v>3</c:v>
                </c:pt>
                <c:pt idx="1">
                  <c:v>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B259-4790-AD90-94C61C068D51}"/>
            </c:ext>
          </c:extLst>
        </c:ser>
        <c:ser>
          <c:idx val="10"/>
          <c:order val="8"/>
          <c:tx>
            <c:strRef>
              <c:f>'FAWN PROFILES'!$A$56</c:f>
              <c:strCache>
                <c:ptCount val="1"/>
                <c:pt idx="0">
                  <c:v>18-Jul-2023</c:v>
                </c:pt>
              </c:strCache>
            </c:strRef>
          </c:tx>
          <c:spPr>
            <a:ln w="19050" cap="rnd">
              <a:solidFill>
                <a:srgbClr val="DAC1ED"/>
              </a:solidFill>
              <a:round/>
            </a:ln>
            <a:effectLst/>
          </c:spPr>
          <c:marker>
            <c:symbol val="none"/>
          </c:marker>
          <c:xVal>
            <c:numRef>
              <c:f>'FAWN PROFILES'!$E$56:$E$58</c:f>
              <c:numCache>
                <c:formatCode>General</c:formatCode>
                <c:ptCount val="3"/>
                <c:pt idx="0">
                  <c:v>190.3</c:v>
                </c:pt>
                <c:pt idx="1">
                  <c:v>182.5</c:v>
                </c:pt>
                <c:pt idx="2">
                  <c:v>160.5</c:v>
                </c:pt>
              </c:numCache>
            </c:numRef>
          </c:xVal>
          <c:yVal>
            <c:numRef>
              <c:f>'FAWN PROFILES'!$B$56:$B$58</c:f>
              <c:numCache>
                <c:formatCode>General</c:formatCode>
                <c:ptCount val="3"/>
                <c:pt idx="0">
                  <c:v>1</c:v>
                </c:pt>
                <c:pt idx="1">
                  <c:v>3</c:v>
                </c:pt>
                <c:pt idx="2">
                  <c:v>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B259-4790-AD90-94C61C068D51}"/>
            </c:ext>
          </c:extLst>
        </c:ser>
        <c:ser>
          <c:idx val="2"/>
          <c:order val="9"/>
          <c:tx>
            <c:strRef>
              <c:f>'FAWN PROFILES'!$A$61</c:f>
              <c:strCache>
                <c:ptCount val="1"/>
                <c:pt idx="0">
                  <c:v>25-Jun-2024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'FAWN PROFILES'!$E$61:$E$66</c:f>
              <c:numCache>
                <c:formatCode>General</c:formatCode>
                <c:ptCount val="6"/>
                <c:pt idx="0">
                  <c:v>151.1</c:v>
                </c:pt>
                <c:pt idx="1">
                  <c:v>131.19999999999999</c:v>
                </c:pt>
                <c:pt idx="2">
                  <c:v>151.30000000000001</c:v>
                </c:pt>
                <c:pt idx="3">
                  <c:v>148.9</c:v>
                </c:pt>
                <c:pt idx="4">
                  <c:v>148.30000000000001</c:v>
                </c:pt>
                <c:pt idx="5">
                  <c:v>150.4</c:v>
                </c:pt>
              </c:numCache>
            </c:numRef>
          </c:xVal>
          <c:yVal>
            <c:numRef>
              <c:f>'FAWN PROFILES'!$B$61:$B$66</c:f>
              <c:numCache>
                <c:formatCode>0</c:formatCode>
                <c:ptCount val="6"/>
                <c:pt idx="0">
                  <c:v>0.9144000000000001</c:v>
                </c:pt>
                <c:pt idx="1">
                  <c:v>1.8288000000000002</c:v>
                </c:pt>
                <c:pt idx="2">
                  <c:v>3.048</c:v>
                </c:pt>
                <c:pt idx="3">
                  <c:v>3.9624000000000001</c:v>
                </c:pt>
                <c:pt idx="4">
                  <c:v>5.1816000000000004</c:v>
                </c:pt>
                <c:pt idx="5">
                  <c:v>6.0960000000000001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803-43F3-9288-6BF2FCA39225}"/>
            </c:ext>
          </c:extLst>
        </c:ser>
        <c:ser>
          <c:idx val="7"/>
          <c:order val="10"/>
          <c:tx>
            <c:strRef>
              <c:f>'FAWN PROFILES'!$A$67</c:f>
              <c:strCache>
                <c:ptCount val="1"/>
                <c:pt idx="0">
                  <c:v>18-Jul-2024</c:v>
                </c:pt>
              </c:strCache>
            </c:strRef>
          </c:tx>
          <c:spPr>
            <a:ln w="19050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xVal>
            <c:numRef>
              <c:f>'FAWN PROFILES'!$E$67:$E$71</c:f>
              <c:numCache>
                <c:formatCode>General</c:formatCode>
                <c:ptCount val="5"/>
                <c:pt idx="0">
                  <c:v>148.4</c:v>
                </c:pt>
                <c:pt idx="1">
                  <c:v>148.30000000000001</c:v>
                </c:pt>
                <c:pt idx="2">
                  <c:v>148</c:v>
                </c:pt>
                <c:pt idx="3">
                  <c:v>152.9</c:v>
                </c:pt>
                <c:pt idx="4">
                  <c:v>156</c:v>
                </c:pt>
              </c:numCache>
            </c:numRef>
          </c:xVal>
          <c:yVal>
            <c:numRef>
              <c:f>'FAWN PROFILES'!$B$67:$B$71</c:f>
              <c:numCache>
                <c:formatCode>0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4.5</c:v>
                </c:pt>
                <c:pt idx="4">
                  <c:v>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803-43F3-9288-6BF2FCA39225}"/>
            </c:ext>
          </c:extLst>
        </c:ser>
        <c:ser>
          <c:idx val="11"/>
          <c:order val="11"/>
          <c:tx>
            <c:strRef>
              <c:f>'FAWN PROFILES'!$A$72</c:f>
              <c:strCache>
                <c:ptCount val="1"/>
                <c:pt idx="0">
                  <c:v>21-Aug-2024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'FAWN PROFILES'!$E$72:$E$74</c:f>
              <c:numCache>
                <c:formatCode>General</c:formatCode>
                <c:ptCount val="3"/>
                <c:pt idx="0">
                  <c:v>136.1</c:v>
                </c:pt>
                <c:pt idx="1">
                  <c:v>136.1</c:v>
                </c:pt>
                <c:pt idx="2">
                  <c:v>136.19999999999999</c:v>
                </c:pt>
              </c:numCache>
            </c:numRef>
          </c:xVal>
          <c:yVal>
            <c:numRef>
              <c:f>'FAWN PROFILES'!$B$72:$B$74</c:f>
              <c:numCache>
                <c:formatCode>0</c:formatCode>
                <c:ptCount val="3"/>
                <c:pt idx="0">
                  <c:v>1</c:v>
                </c:pt>
                <c:pt idx="1">
                  <c:v>2</c:v>
                </c:pt>
                <c:pt idx="2">
                  <c:v>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803-43F3-9288-6BF2FCA392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6332728"/>
        <c:axId val="536339448"/>
      </c:scatterChart>
      <c:valAx>
        <c:axId val="536332728"/>
        <c:scaling>
          <c:orientation val="minMax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20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Conductivity (µs/cm)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0.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536339448"/>
        <c:crosses val="max"/>
        <c:crossBetween val="midCat"/>
      </c:valAx>
      <c:valAx>
        <c:axId val="536339448"/>
        <c:scaling>
          <c:orientation val="maxMin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20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Depth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53633272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Fawn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401550899033796"/>
          <c:y val="0.17573033707865171"/>
          <c:w val="0.80084371967165313"/>
          <c:h val="0.41962029136601825"/>
        </c:manualLayout>
      </c:layout>
      <c:scatterChart>
        <c:scatterStyle val="lineMarker"/>
        <c:varyColors val="0"/>
        <c:ser>
          <c:idx val="0"/>
          <c:order val="0"/>
          <c:tx>
            <c:strRef>
              <c:f>'FAWN PROFILES'!$A$4</c:f>
              <c:strCache>
                <c:ptCount val="1"/>
                <c:pt idx="0">
                  <c:v>25-Jun-21</c:v>
                </c:pt>
              </c:strCache>
            </c:strRef>
          </c:tx>
          <c:spPr>
            <a:ln w="19050" cap="rnd">
              <a:solidFill>
                <a:srgbClr val="F5E3A1"/>
              </a:solidFill>
              <a:round/>
            </a:ln>
            <a:effectLst/>
          </c:spPr>
          <c:marker>
            <c:symbol val="none"/>
          </c:marker>
          <c:xVal>
            <c:numRef>
              <c:f>'FAWN PROFILES'!$G$4:$G$5</c:f>
              <c:numCache>
                <c:formatCode>General</c:formatCode>
                <c:ptCount val="2"/>
                <c:pt idx="0">
                  <c:v>7.43</c:v>
                </c:pt>
                <c:pt idx="1">
                  <c:v>6.82</c:v>
                </c:pt>
              </c:numCache>
            </c:numRef>
          </c:xVal>
          <c:yVal>
            <c:numRef>
              <c:f>'FAWN PROFILES'!$B$4:$B$5</c:f>
              <c:numCache>
                <c:formatCode>General</c:formatCode>
                <c:ptCount val="2"/>
                <c:pt idx="0">
                  <c:v>3</c:v>
                </c:pt>
                <c:pt idx="1">
                  <c:v>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512-4D89-A238-0544A2F96FCE}"/>
            </c:ext>
          </c:extLst>
        </c:ser>
        <c:ser>
          <c:idx val="1"/>
          <c:order val="1"/>
          <c:tx>
            <c:strRef>
              <c:f>'FAWN PROFILES'!$A$7</c:f>
              <c:strCache>
                <c:ptCount val="1"/>
                <c:pt idx="0">
                  <c:v>20-Jul-21</c:v>
                </c:pt>
              </c:strCache>
            </c:strRef>
          </c:tx>
          <c:spPr>
            <a:ln w="19050" cap="rnd">
              <a:solidFill>
                <a:srgbClr val="EED060"/>
              </a:solidFill>
              <a:round/>
            </a:ln>
            <a:effectLst/>
          </c:spPr>
          <c:marker>
            <c:symbol val="none"/>
          </c:marker>
          <c:xVal>
            <c:numRef>
              <c:f>'FAWN PROFILES'!$G$7:$G$15</c:f>
              <c:numCache>
                <c:formatCode>General</c:formatCode>
                <c:ptCount val="9"/>
                <c:pt idx="0">
                  <c:v>7.6</c:v>
                </c:pt>
                <c:pt idx="1">
                  <c:v>7.6</c:v>
                </c:pt>
                <c:pt idx="2">
                  <c:v>7.5</c:v>
                </c:pt>
                <c:pt idx="3">
                  <c:v>7.3</c:v>
                </c:pt>
                <c:pt idx="4">
                  <c:v>7.1</c:v>
                </c:pt>
                <c:pt idx="5">
                  <c:v>6.9</c:v>
                </c:pt>
                <c:pt idx="6">
                  <c:v>6.7</c:v>
                </c:pt>
                <c:pt idx="7">
                  <c:v>6.6</c:v>
                </c:pt>
                <c:pt idx="8">
                  <c:v>6.2</c:v>
                </c:pt>
              </c:numCache>
            </c:numRef>
          </c:xVal>
          <c:yVal>
            <c:numRef>
              <c:f>'FAWN PROFILES'!$B$7:$B$15</c:f>
              <c:numCache>
                <c:formatCode>General</c:formatCode>
                <c:ptCount val="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512-4D89-A238-0544A2F96FCE}"/>
            </c:ext>
          </c:extLst>
        </c:ser>
        <c:ser>
          <c:idx val="3"/>
          <c:order val="2"/>
          <c:tx>
            <c:strRef>
              <c:f>'FAWN PROFILES'!$A$19</c:f>
              <c:strCache>
                <c:ptCount val="1"/>
                <c:pt idx="0">
                  <c:v>31-Aug-21</c:v>
                </c:pt>
              </c:strCache>
            </c:strRef>
          </c:tx>
          <c:spPr>
            <a:ln w="19050" cap="rnd">
              <a:solidFill>
                <a:srgbClr val="DEB418">
                  <a:alpha val="98000"/>
                </a:srgbClr>
              </a:solidFill>
              <a:round/>
            </a:ln>
            <a:effectLst/>
          </c:spPr>
          <c:marker>
            <c:symbol val="none"/>
          </c:marker>
          <c:xVal>
            <c:numRef>
              <c:f>'FAWN PROFILES'!$G$19:$G$28</c:f>
              <c:numCache>
                <c:formatCode>General</c:formatCode>
                <c:ptCount val="10"/>
                <c:pt idx="0">
                  <c:v>7.6</c:v>
                </c:pt>
                <c:pt idx="1">
                  <c:v>7.6</c:v>
                </c:pt>
                <c:pt idx="2">
                  <c:v>7.7</c:v>
                </c:pt>
                <c:pt idx="3">
                  <c:v>7.3</c:v>
                </c:pt>
                <c:pt idx="4">
                  <c:v>6.8</c:v>
                </c:pt>
                <c:pt idx="5">
                  <c:v>6.6</c:v>
                </c:pt>
                <c:pt idx="6">
                  <c:v>6.5</c:v>
                </c:pt>
                <c:pt idx="7">
                  <c:v>6.6</c:v>
                </c:pt>
                <c:pt idx="8">
                  <c:v>7</c:v>
                </c:pt>
                <c:pt idx="9">
                  <c:v>7.3</c:v>
                </c:pt>
              </c:numCache>
            </c:numRef>
          </c:xVal>
          <c:yVal>
            <c:numRef>
              <c:f>'FAWN PROFILES'!$B$19:$B$28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512-4D89-A238-0544A2F96FCE}"/>
            </c:ext>
          </c:extLst>
        </c:ser>
        <c:ser>
          <c:idx val="4"/>
          <c:order val="3"/>
          <c:tx>
            <c:strRef>
              <c:f>'FAWN PROFILES'!$A$29</c:f>
              <c:strCache>
                <c:ptCount val="1"/>
                <c:pt idx="0">
                  <c:v>29-Sep-21</c:v>
                </c:pt>
              </c:strCache>
            </c:strRef>
          </c:tx>
          <c:spPr>
            <a:ln w="19050" cap="rnd">
              <a:solidFill>
                <a:srgbClr val="C19C15"/>
              </a:solidFill>
              <a:round/>
            </a:ln>
            <a:effectLst/>
          </c:spPr>
          <c:marker>
            <c:symbol val="none"/>
          </c:marker>
          <c:xVal>
            <c:numRef>
              <c:f>'FAWN PROFILES'!$G$29:$G$31</c:f>
              <c:numCache>
                <c:formatCode>General</c:formatCode>
                <c:ptCount val="3"/>
                <c:pt idx="0">
                  <c:v>7</c:v>
                </c:pt>
                <c:pt idx="1">
                  <c:v>6.95</c:v>
                </c:pt>
                <c:pt idx="2">
                  <c:v>6.8</c:v>
                </c:pt>
              </c:numCache>
            </c:numRef>
          </c:xVal>
          <c:yVal>
            <c:numRef>
              <c:f>'FAWN PROFILES'!$B$29:$B$31</c:f>
              <c:numCache>
                <c:formatCode>General</c:formatCode>
                <c:ptCount val="3"/>
                <c:pt idx="0">
                  <c:v>1</c:v>
                </c:pt>
                <c:pt idx="1">
                  <c:v>3</c:v>
                </c:pt>
                <c:pt idx="2">
                  <c:v>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512-4D89-A238-0544A2F96FCE}"/>
            </c:ext>
          </c:extLst>
        </c:ser>
        <c:ser>
          <c:idx val="5"/>
          <c:order val="4"/>
          <c:tx>
            <c:strRef>
              <c:f>'FAWN PROFILES'!$A$32</c:f>
              <c:strCache>
                <c:ptCount val="1"/>
                <c:pt idx="0">
                  <c:v>25-Jun-22</c:v>
                </c:pt>
              </c:strCache>
            </c:strRef>
          </c:tx>
          <c:spPr>
            <a:ln w="19050" cap="rnd">
              <a:solidFill>
                <a:srgbClr val="A6D28E"/>
              </a:solidFill>
              <a:round/>
            </a:ln>
            <a:effectLst/>
          </c:spPr>
          <c:marker>
            <c:symbol val="none"/>
          </c:marker>
          <c:xVal>
            <c:numRef>
              <c:f>'FAWN PROFILES'!$G$32:$G$33</c:f>
              <c:numCache>
                <c:formatCode>General</c:formatCode>
                <c:ptCount val="2"/>
                <c:pt idx="0">
                  <c:v>8.52</c:v>
                </c:pt>
                <c:pt idx="1">
                  <c:v>7.4</c:v>
                </c:pt>
              </c:numCache>
            </c:numRef>
          </c:xVal>
          <c:yVal>
            <c:numRef>
              <c:f>'FAWN PROFILES'!$B$32:$B$33</c:f>
              <c:numCache>
                <c:formatCode>General</c:formatCode>
                <c:ptCount val="2"/>
                <c:pt idx="0">
                  <c:v>3</c:v>
                </c:pt>
                <c:pt idx="1">
                  <c:v>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512-4D89-A238-0544A2F96FCE}"/>
            </c:ext>
          </c:extLst>
        </c:ser>
        <c:ser>
          <c:idx val="6"/>
          <c:order val="5"/>
          <c:tx>
            <c:strRef>
              <c:f>'FAWN PROFILES'!$A$34</c:f>
              <c:strCache>
                <c:ptCount val="1"/>
                <c:pt idx="0">
                  <c:v>25-Jul-22</c:v>
                </c:pt>
              </c:strCache>
            </c:strRef>
          </c:tx>
          <c:spPr>
            <a:ln w="19050" cap="rnd">
              <a:solidFill>
                <a:srgbClr val="7DBF59">
                  <a:alpha val="94000"/>
                </a:srgbClr>
              </a:solidFill>
              <a:round/>
            </a:ln>
            <a:effectLst/>
          </c:spPr>
          <c:marker>
            <c:symbol val="none"/>
          </c:marker>
          <c:xVal>
            <c:numRef>
              <c:f>'FAWN PROFILES'!$G$34:$G$42</c:f>
              <c:numCache>
                <c:formatCode>General</c:formatCode>
                <c:ptCount val="9"/>
                <c:pt idx="0">
                  <c:v>8.9</c:v>
                </c:pt>
                <c:pt idx="1">
                  <c:v>9</c:v>
                </c:pt>
                <c:pt idx="2">
                  <c:v>9</c:v>
                </c:pt>
                <c:pt idx="3">
                  <c:v>8.9</c:v>
                </c:pt>
                <c:pt idx="4">
                  <c:v>7.9</c:v>
                </c:pt>
                <c:pt idx="5">
                  <c:v>7.5</c:v>
                </c:pt>
                <c:pt idx="6">
                  <c:v>6.9</c:v>
                </c:pt>
                <c:pt idx="7">
                  <c:v>6.8</c:v>
                </c:pt>
                <c:pt idx="8">
                  <c:v>6.8</c:v>
                </c:pt>
              </c:numCache>
            </c:numRef>
          </c:xVal>
          <c:yVal>
            <c:numRef>
              <c:f>'FAWN PROFILES'!$B$34:$B$42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512-4D89-A238-0544A2F96FCE}"/>
            </c:ext>
          </c:extLst>
        </c:ser>
        <c:ser>
          <c:idx val="8"/>
          <c:order val="6"/>
          <c:tx>
            <c:strRef>
              <c:f>'FAWN PROFILES'!$A$45</c:f>
              <c:strCache>
                <c:ptCount val="1"/>
                <c:pt idx="0">
                  <c:v>29-Aug-22</c:v>
                </c:pt>
              </c:strCache>
            </c:strRef>
          </c:tx>
          <c:spPr>
            <a:ln w="1905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xVal>
            <c:numRef>
              <c:f>'FAWN PROFILES'!$G$45:$G$53</c:f>
              <c:numCache>
                <c:formatCode>General</c:formatCode>
                <c:ptCount val="9"/>
                <c:pt idx="0">
                  <c:v>8.5</c:v>
                </c:pt>
                <c:pt idx="1">
                  <c:v>8.6</c:v>
                </c:pt>
                <c:pt idx="2">
                  <c:v>8.6999999999999993</c:v>
                </c:pt>
                <c:pt idx="3">
                  <c:v>8.6</c:v>
                </c:pt>
                <c:pt idx="4">
                  <c:v>8</c:v>
                </c:pt>
                <c:pt idx="5">
                  <c:v>7.5</c:v>
                </c:pt>
                <c:pt idx="6">
                  <c:v>6.9</c:v>
                </c:pt>
                <c:pt idx="7">
                  <c:v>6.4</c:v>
                </c:pt>
                <c:pt idx="8">
                  <c:v>6.7</c:v>
                </c:pt>
              </c:numCache>
            </c:numRef>
          </c:xVal>
          <c:yVal>
            <c:numRef>
              <c:f>'FAWN PROFILES'!$B$45:$B$53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512-4D89-A238-0544A2F96FCE}"/>
            </c:ext>
          </c:extLst>
        </c:ser>
        <c:ser>
          <c:idx val="9"/>
          <c:order val="7"/>
          <c:tx>
            <c:strRef>
              <c:f>'FAWN PROFILES'!$A$54</c:f>
              <c:strCache>
                <c:ptCount val="1"/>
                <c:pt idx="0">
                  <c:v>6-Oct-22</c:v>
                </c:pt>
              </c:strCache>
            </c:strRef>
          </c:tx>
          <c:spPr>
            <a:ln w="19050" cap="rnd">
              <a:solidFill>
                <a:srgbClr val="579038"/>
              </a:solidFill>
              <a:round/>
            </a:ln>
            <a:effectLst/>
          </c:spPr>
          <c:marker>
            <c:symbol val="none"/>
          </c:marker>
          <c:xVal>
            <c:numRef>
              <c:f>'FAWN PROFILES'!$G$54:$G$55</c:f>
              <c:numCache>
                <c:formatCode>General</c:formatCode>
                <c:ptCount val="2"/>
                <c:pt idx="0">
                  <c:v>7.22</c:v>
                </c:pt>
                <c:pt idx="1">
                  <c:v>7.19</c:v>
                </c:pt>
              </c:numCache>
            </c:numRef>
          </c:xVal>
          <c:yVal>
            <c:numRef>
              <c:f>'FAWN PROFILES'!$B$54:$B$55</c:f>
              <c:numCache>
                <c:formatCode>General</c:formatCode>
                <c:ptCount val="2"/>
                <c:pt idx="0">
                  <c:v>3</c:v>
                </c:pt>
                <c:pt idx="1">
                  <c:v>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512-4D89-A238-0544A2F96FCE}"/>
            </c:ext>
          </c:extLst>
        </c:ser>
        <c:ser>
          <c:idx val="10"/>
          <c:order val="8"/>
          <c:tx>
            <c:strRef>
              <c:f>'FAWN PROFILES'!$A$56</c:f>
              <c:strCache>
                <c:ptCount val="1"/>
                <c:pt idx="0">
                  <c:v>18-Jul-2023</c:v>
                </c:pt>
              </c:strCache>
            </c:strRef>
          </c:tx>
          <c:spPr>
            <a:ln w="19050" cap="rnd">
              <a:solidFill>
                <a:srgbClr val="DAC1ED"/>
              </a:solidFill>
              <a:round/>
            </a:ln>
            <a:effectLst/>
          </c:spPr>
          <c:marker>
            <c:symbol val="none"/>
          </c:marker>
          <c:xVal>
            <c:numRef>
              <c:f>'FAWN PROFILES'!$G$56:$G$58</c:f>
              <c:numCache>
                <c:formatCode>General</c:formatCode>
                <c:ptCount val="3"/>
                <c:pt idx="0">
                  <c:v>8.49</c:v>
                </c:pt>
                <c:pt idx="1">
                  <c:v>7.43</c:v>
                </c:pt>
                <c:pt idx="2">
                  <c:v>6.69</c:v>
                </c:pt>
              </c:numCache>
            </c:numRef>
          </c:xVal>
          <c:yVal>
            <c:numRef>
              <c:f>'FAWN PROFILES'!$B$56:$B$58</c:f>
              <c:numCache>
                <c:formatCode>General</c:formatCode>
                <c:ptCount val="3"/>
                <c:pt idx="0">
                  <c:v>1</c:v>
                </c:pt>
                <c:pt idx="1">
                  <c:v>3</c:v>
                </c:pt>
                <c:pt idx="2">
                  <c:v>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C512-4D89-A238-0544A2F96FCE}"/>
            </c:ext>
          </c:extLst>
        </c:ser>
        <c:ser>
          <c:idx val="11"/>
          <c:order val="9"/>
          <c:tx>
            <c:strRef>
              <c:f>'FAWN PROFILES'!$A$59</c:f>
              <c:strCache>
                <c:ptCount val="1"/>
                <c:pt idx="0">
                  <c:v>28-Sep-2023</c:v>
                </c:pt>
              </c:strCache>
            </c:strRef>
          </c:tx>
          <c:spPr>
            <a:ln w="19050" cap="rnd">
              <a:solidFill>
                <a:srgbClr val="9A57CD"/>
              </a:solidFill>
              <a:round/>
            </a:ln>
            <a:effectLst/>
          </c:spPr>
          <c:marker>
            <c:symbol val="none"/>
          </c:marker>
          <c:xVal>
            <c:numRef>
              <c:f>'FAWN PROFILES'!$G$59:$G$60</c:f>
              <c:numCache>
                <c:formatCode>General</c:formatCode>
                <c:ptCount val="2"/>
                <c:pt idx="0">
                  <c:v>6.91</c:v>
                </c:pt>
                <c:pt idx="1">
                  <c:v>6.87</c:v>
                </c:pt>
              </c:numCache>
            </c:numRef>
          </c:xVal>
          <c:yVal>
            <c:numRef>
              <c:f>'FAWN PROFILES'!$B$59:$B$60</c:f>
              <c:numCache>
                <c:formatCode>General</c:formatCode>
                <c:ptCount val="2"/>
                <c:pt idx="0">
                  <c:v>3</c:v>
                </c:pt>
                <c:pt idx="1">
                  <c:v>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C512-4D89-A238-0544A2F96FCE}"/>
            </c:ext>
          </c:extLst>
        </c:ser>
        <c:ser>
          <c:idx val="2"/>
          <c:order val="10"/>
          <c:tx>
            <c:strRef>
              <c:f>'FAWN PROFILES'!$A$61</c:f>
              <c:strCache>
                <c:ptCount val="1"/>
                <c:pt idx="0">
                  <c:v>25-Jun-2024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'FAWN PROFILES'!$G$61:$G$66</c:f>
              <c:numCache>
                <c:formatCode>General</c:formatCode>
                <c:ptCount val="6"/>
                <c:pt idx="0">
                  <c:v>7.94</c:v>
                </c:pt>
                <c:pt idx="1">
                  <c:v>7.94</c:v>
                </c:pt>
                <c:pt idx="2">
                  <c:v>7.9</c:v>
                </c:pt>
                <c:pt idx="3">
                  <c:v>7.22</c:v>
                </c:pt>
                <c:pt idx="4">
                  <c:v>6.77</c:v>
                </c:pt>
                <c:pt idx="5">
                  <c:v>6.69</c:v>
                </c:pt>
              </c:numCache>
            </c:numRef>
          </c:xVal>
          <c:yVal>
            <c:numRef>
              <c:f>'FAWN PROFILES'!$B$61:$B$66</c:f>
              <c:numCache>
                <c:formatCode>0</c:formatCode>
                <c:ptCount val="6"/>
                <c:pt idx="0">
                  <c:v>0.9144000000000001</c:v>
                </c:pt>
                <c:pt idx="1">
                  <c:v>1.8288000000000002</c:v>
                </c:pt>
                <c:pt idx="2">
                  <c:v>3.048</c:v>
                </c:pt>
                <c:pt idx="3">
                  <c:v>3.9624000000000001</c:v>
                </c:pt>
                <c:pt idx="4">
                  <c:v>5.1816000000000004</c:v>
                </c:pt>
                <c:pt idx="5">
                  <c:v>6.0960000000000001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5ED-46AB-AE2F-28A99F22C4DE}"/>
            </c:ext>
          </c:extLst>
        </c:ser>
        <c:ser>
          <c:idx val="7"/>
          <c:order val="11"/>
          <c:tx>
            <c:strRef>
              <c:f>'FAWN PROFILES'!$A$67</c:f>
              <c:strCache>
                <c:ptCount val="1"/>
                <c:pt idx="0">
                  <c:v>18-Jul-2024</c:v>
                </c:pt>
              </c:strCache>
            </c:strRef>
          </c:tx>
          <c:spPr>
            <a:ln w="19050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xVal>
            <c:numRef>
              <c:f>'FAWN PROFILES'!$G$67:$G$71</c:f>
              <c:numCache>
                <c:formatCode>General</c:formatCode>
                <c:ptCount val="5"/>
                <c:pt idx="0">
                  <c:v>8.64</c:v>
                </c:pt>
                <c:pt idx="1">
                  <c:v>8.56</c:v>
                </c:pt>
                <c:pt idx="2">
                  <c:v>8.1300000000000008</c:v>
                </c:pt>
                <c:pt idx="3">
                  <c:v>6.92</c:v>
                </c:pt>
                <c:pt idx="4">
                  <c:v>6.65</c:v>
                </c:pt>
              </c:numCache>
            </c:numRef>
          </c:xVal>
          <c:yVal>
            <c:numRef>
              <c:f>'FAWN PROFILES'!$B$67:$B$71</c:f>
              <c:numCache>
                <c:formatCode>0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4.5</c:v>
                </c:pt>
                <c:pt idx="4">
                  <c:v>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5ED-46AB-AE2F-28A99F22C4DE}"/>
            </c:ext>
          </c:extLst>
        </c:ser>
        <c:ser>
          <c:idx val="12"/>
          <c:order val="12"/>
          <c:tx>
            <c:strRef>
              <c:f>'FAWN PROFILES'!$A$72</c:f>
              <c:strCache>
                <c:ptCount val="1"/>
                <c:pt idx="0">
                  <c:v>21-Aug-2024</c:v>
                </c:pt>
              </c:strCache>
            </c:strRef>
          </c:tx>
          <c:spPr>
            <a:ln w="19050" cap="rnd">
              <a:solidFill>
                <a:schemeClr val="accent1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80000"/>
                  <a:lumOff val="20000"/>
                </a:schemeClr>
              </a:solidFill>
              <a:ln w="9525">
                <a:solidFill>
                  <a:schemeClr val="accent1">
                    <a:lumMod val="80000"/>
                    <a:lumOff val="20000"/>
                  </a:schemeClr>
                </a:solidFill>
              </a:ln>
              <a:effectLst/>
            </c:spPr>
          </c:marker>
          <c:xVal>
            <c:numRef>
              <c:f>'FAWN PROFILES'!$G$72:$G$74</c:f>
              <c:numCache>
                <c:formatCode>General</c:formatCode>
                <c:ptCount val="3"/>
                <c:pt idx="0">
                  <c:v>6.89</c:v>
                </c:pt>
                <c:pt idx="1">
                  <c:v>6.87</c:v>
                </c:pt>
                <c:pt idx="2">
                  <c:v>6.88</c:v>
                </c:pt>
              </c:numCache>
            </c:numRef>
          </c:xVal>
          <c:yVal>
            <c:numRef>
              <c:f>'FAWN PROFILES'!$B$72:$B$74</c:f>
              <c:numCache>
                <c:formatCode>0</c:formatCode>
                <c:ptCount val="3"/>
                <c:pt idx="0">
                  <c:v>1</c:v>
                </c:pt>
                <c:pt idx="1">
                  <c:v>2</c:v>
                </c:pt>
                <c:pt idx="2">
                  <c:v>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5ED-46AB-AE2F-28A99F22C4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6332728"/>
        <c:axId val="536339448"/>
      </c:scatterChart>
      <c:valAx>
        <c:axId val="536332728"/>
        <c:scaling>
          <c:orientation val="minMax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20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pH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0.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536339448"/>
        <c:crosses val="max"/>
        <c:crossBetween val="midCat"/>
      </c:valAx>
      <c:valAx>
        <c:axId val="536339448"/>
        <c:scaling>
          <c:orientation val="maxMin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20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Depth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53633272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3.9544100703259095E-2"/>
          <c:y val="0.69258598772714375"/>
          <c:w val="0.93715512336914186"/>
          <c:h val="0.197612920336177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Wynonah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1430555219002914"/>
          <c:y val="0.17573023199686247"/>
          <c:w val="0.81784441962162024"/>
          <c:h val="0.63767743077059191"/>
        </c:manualLayout>
      </c:layout>
      <c:scatterChart>
        <c:scatterStyle val="lineMarker"/>
        <c:varyColors val="0"/>
        <c:ser>
          <c:idx val="1"/>
          <c:order val="0"/>
          <c:tx>
            <c:strRef>
              <c:f>'WYNONAH PROFILES'!$A$6</c:f>
              <c:strCache>
                <c:ptCount val="1"/>
                <c:pt idx="0">
                  <c:v>2-May-2021</c:v>
                </c:pt>
              </c:strCache>
            </c:strRef>
          </c:tx>
          <c:spPr>
            <a:ln w="19050" cap="rnd">
              <a:solidFill>
                <a:srgbClr val="FFECAF"/>
              </a:solidFill>
              <a:round/>
            </a:ln>
            <a:effectLst/>
          </c:spPr>
          <c:marker>
            <c:symbol val="none"/>
          </c:marker>
          <c:xVal>
            <c:numRef>
              <c:f>'WYNONAH PROFILES'!$C$6:$C$14</c:f>
              <c:numCache>
                <c:formatCode>0.00</c:formatCode>
                <c:ptCount val="9"/>
                <c:pt idx="0">
                  <c:v>13.888888888888889</c:v>
                </c:pt>
                <c:pt idx="1">
                  <c:v>13.888888888888889</c:v>
                </c:pt>
                <c:pt idx="2">
                  <c:v>13.944444444444445</c:v>
                </c:pt>
                <c:pt idx="3">
                  <c:v>12.222222222222221</c:v>
                </c:pt>
                <c:pt idx="4">
                  <c:v>10</c:v>
                </c:pt>
                <c:pt idx="5">
                  <c:v>7.1111111111111089</c:v>
                </c:pt>
                <c:pt idx="6">
                  <c:v>6.3333333333333321</c:v>
                </c:pt>
                <c:pt idx="7">
                  <c:v>6.1111111111111107</c:v>
                </c:pt>
                <c:pt idx="8">
                  <c:v>5.5555555555555554</c:v>
                </c:pt>
              </c:numCache>
            </c:numRef>
          </c:xVal>
          <c:yVal>
            <c:numRef>
              <c:f>'WYNONAH PROFILES'!$B$6:$B$14</c:f>
              <c:numCache>
                <c:formatCode>General</c:formatCode>
                <c:ptCount val="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6</c:v>
                </c:pt>
                <c:pt idx="4">
                  <c:v>9</c:v>
                </c:pt>
                <c:pt idx="5">
                  <c:v>12</c:v>
                </c:pt>
                <c:pt idx="6">
                  <c:v>15</c:v>
                </c:pt>
                <c:pt idx="7">
                  <c:v>18.5</c:v>
                </c:pt>
                <c:pt idx="8">
                  <c:v>21.5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0DD-40CE-8FBC-C68114CFC9F2}"/>
            </c:ext>
          </c:extLst>
        </c:ser>
        <c:ser>
          <c:idx val="0"/>
          <c:order val="1"/>
          <c:tx>
            <c:strRef>
              <c:f>'WYNONAH PROFILES'!$A$15</c:f>
              <c:strCache>
                <c:ptCount val="1"/>
                <c:pt idx="0">
                  <c:v>21-Jun-2021</c:v>
                </c:pt>
              </c:strCache>
            </c:strRef>
          </c:tx>
          <c:spPr>
            <a:ln w="19050" cap="rnd">
              <a:solidFill>
                <a:srgbClr val="FFD347"/>
              </a:solidFill>
              <a:round/>
            </a:ln>
            <a:effectLst/>
          </c:spPr>
          <c:marker>
            <c:symbol val="none"/>
          </c:marker>
          <c:xVal>
            <c:numRef>
              <c:f>'WYNONAH PROFILES'!$C$15:$C$23</c:f>
              <c:numCache>
                <c:formatCode>0.00</c:formatCode>
                <c:ptCount val="9"/>
                <c:pt idx="0">
                  <c:v>24.722222222222221</c:v>
                </c:pt>
                <c:pt idx="1">
                  <c:v>24.666666666666668</c:v>
                </c:pt>
                <c:pt idx="2">
                  <c:v>24.555555555555557</c:v>
                </c:pt>
                <c:pt idx="3">
                  <c:v>18.222222222222221</c:v>
                </c:pt>
                <c:pt idx="4">
                  <c:v>10.944444444444446</c:v>
                </c:pt>
                <c:pt idx="5">
                  <c:v>8.0555555555555554</c:v>
                </c:pt>
                <c:pt idx="6">
                  <c:v>6.8333333333333313</c:v>
                </c:pt>
                <c:pt idx="7">
                  <c:v>6.5000000000000018</c:v>
                </c:pt>
                <c:pt idx="8">
                  <c:v>6.3888888888888884</c:v>
                </c:pt>
              </c:numCache>
            </c:numRef>
          </c:xVal>
          <c:yVal>
            <c:numRef>
              <c:f>'WYNONAH PROFILES'!$B$15:$B$23</c:f>
              <c:numCache>
                <c:formatCode>General</c:formatCode>
                <c:ptCount val="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6</c:v>
                </c:pt>
                <c:pt idx="4">
                  <c:v>9</c:v>
                </c:pt>
                <c:pt idx="5">
                  <c:v>12</c:v>
                </c:pt>
                <c:pt idx="6">
                  <c:v>15</c:v>
                </c:pt>
                <c:pt idx="7">
                  <c:v>18.5</c:v>
                </c:pt>
                <c:pt idx="8">
                  <c:v>21.5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0DD-40CE-8FBC-C68114CFC9F2}"/>
            </c:ext>
          </c:extLst>
        </c:ser>
        <c:ser>
          <c:idx val="2"/>
          <c:order val="2"/>
          <c:tx>
            <c:strRef>
              <c:f>'WYNONAH PROFILES'!$A$33</c:f>
              <c:strCache>
                <c:ptCount val="1"/>
                <c:pt idx="0">
                  <c:v>20-Jul-2021</c:v>
                </c:pt>
              </c:strCache>
            </c:strRef>
          </c:tx>
          <c:spPr>
            <a:ln w="19050" cap="rnd">
              <a:solidFill>
                <a:srgbClr val="F0B35A">
                  <a:alpha val="96000"/>
                </a:srgbClr>
              </a:solidFill>
              <a:round/>
            </a:ln>
            <a:effectLst/>
          </c:spPr>
          <c:marker>
            <c:symbol val="none"/>
          </c:marker>
          <c:xVal>
            <c:numRef>
              <c:f>'WYNONAH PROFILES'!$C$33:$C$58</c:f>
              <c:numCache>
                <c:formatCode>General</c:formatCode>
                <c:ptCount val="26"/>
                <c:pt idx="0">
                  <c:v>27.9</c:v>
                </c:pt>
                <c:pt idx="1">
                  <c:v>27.9</c:v>
                </c:pt>
                <c:pt idx="2">
                  <c:v>27.8</c:v>
                </c:pt>
                <c:pt idx="3">
                  <c:v>27.8</c:v>
                </c:pt>
                <c:pt idx="4">
                  <c:v>27.6</c:v>
                </c:pt>
                <c:pt idx="5">
                  <c:v>24.9</c:v>
                </c:pt>
                <c:pt idx="6">
                  <c:v>21.1</c:v>
                </c:pt>
                <c:pt idx="7">
                  <c:v>17.5</c:v>
                </c:pt>
                <c:pt idx="8">
                  <c:v>15.3</c:v>
                </c:pt>
                <c:pt idx="9">
                  <c:v>13.9</c:v>
                </c:pt>
                <c:pt idx="10">
                  <c:v>11.9</c:v>
                </c:pt>
                <c:pt idx="11">
                  <c:v>10.8</c:v>
                </c:pt>
                <c:pt idx="12">
                  <c:v>9.6</c:v>
                </c:pt>
                <c:pt idx="13">
                  <c:v>8.1</c:v>
                </c:pt>
                <c:pt idx="14">
                  <c:v>7.9</c:v>
                </c:pt>
                <c:pt idx="15">
                  <c:v>7.1</c:v>
                </c:pt>
                <c:pt idx="16">
                  <c:v>7</c:v>
                </c:pt>
                <c:pt idx="17">
                  <c:v>7</c:v>
                </c:pt>
                <c:pt idx="18">
                  <c:v>6.9</c:v>
                </c:pt>
                <c:pt idx="19">
                  <c:v>6.9</c:v>
                </c:pt>
                <c:pt idx="20">
                  <c:v>6.8</c:v>
                </c:pt>
                <c:pt idx="21">
                  <c:v>6.8</c:v>
                </c:pt>
                <c:pt idx="22">
                  <c:v>6.7</c:v>
                </c:pt>
                <c:pt idx="23">
                  <c:v>6.6</c:v>
                </c:pt>
                <c:pt idx="24">
                  <c:v>6.6</c:v>
                </c:pt>
                <c:pt idx="25">
                  <c:v>6.6</c:v>
                </c:pt>
              </c:numCache>
            </c:numRef>
          </c:xVal>
          <c:yVal>
            <c:numRef>
              <c:f>'WYNONAH PROFILES'!$B$33:$B$58</c:f>
              <c:numCache>
                <c:formatCode>General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0DD-40CE-8FBC-C68114CFC9F2}"/>
            </c:ext>
          </c:extLst>
        </c:ser>
        <c:ser>
          <c:idx val="3"/>
          <c:order val="3"/>
          <c:tx>
            <c:strRef>
              <c:f>'WYNONAH PROFILES'!$A$67</c:f>
              <c:strCache>
                <c:ptCount val="1"/>
                <c:pt idx="0">
                  <c:v>31-Aug-2021</c:v>
                </c:pt>
              </c:strCache>
            </c:strRef>
          </c:tx>
          <c:spPr>
            <a:ln w="19050" cap="rnd">
              <a:solidFill>
                <a:srgbClr val="EDA233"/>
              </a:solidFill>
              <a:round/>
            </a:ln>
            <a:effectLst/>
          </c:spPr>
          <c:marker>
            <c:symbol val="none"/>
          </c:marker>
          <c:xVal>
            <c:numRef>
              <c:f>'WYNONAH PROFILES'!$C$67:$C$92</c:f>
              <c:numCache>
                <c:formatCode>General</c:formatCode>
                <c:ptCount val="26"/>
                <c:pt idx="0">
                  <c:v>27.5</c:v>
                </c:pt>
                <c:pt idx="1">
                  <c:v>27.5</c:v>
                </c:pt>
                <c:pt idx="2">
                  <c:v>27.2</c:v>
                </c:pt>
                <c:pt idx="3">
                  <c:v>27.1</c:v>
                </c:pt>
                <c:pt idx="4">
                  <c:v>27.1</c:v>
                </c:pt>
                <c:pt idx="5">
                  <c:v>26.9</c:v>
                </c:pt>
                <c:pt idx="6">
                  <c:v>25.5</c:v>
                </c:pt>
                <c:pt idx="7">
                  <c:v>21.9</c:v>
                </c:pt>
                <c:pt idx="8">
                  <c:v>18.2</c:v>
                </c:pt>
                <c:pt idx="9">
                  <c:v>16</c:v>
                </c:pt>
                <c:pt idx="10">
                  <c:v>13.8</c:v>
                </c:pt>
                <c:pt idx="11">
                  <c:v>11.9</c:v>
                </c:pt>
                <c:pt idx="12">
                  <c:v>10.199999999999999</c:v>
                </c:pt>
                <c:pt idx="13">
                  <c:v>9</c:v>
                </c:pt>
                <c:pt idx="14">
                  <c:v>8.1</c:v>
                </c:pt>
                <c:pt idx="15">
                  <c:v>7.9</c:v>
                </c:pt>
                <c:pt idx="16">
                  <c:v>7.5</c:v>
                </c:pt>
                <c:pt idx="17">
                  <c:v>7</c:v>
                </c:pt>
                <c:pt idx="18">
                  <c:v>7</c:v>
                </c:pt>
                <c:pt idx="19">
                  <c:v>7</c:v>
                </c:pt>
                <c:pt idx="20">
                  <c:v>7</c:v>
                </c:pt>
                <c:pt idx="21">
                  <c:v>7</c:v>
                </c:pt>
                <c:pt idx="22">
                  <c:v>6.9</c:v>
                </c:pt>
                <c:pt idx="23">
                  <c:v>6.9</c:v>
                </c:pt>
                <c:pt idx="24">
                  <c:v>6.9</c:v>
                </c:pt>
                <c:pt idx="25">
                  <c:v>6.8</c:v>
                </c:pt>
              </c:numCache>
            </c:numRef>
          </c:xVal>
          <c:yVal>
            <c:numRef>
              <c:f>'WYNONAH PROFILES'!$B$67:$B$92</c:f>
              <c:numCache>
                <c:formatCode>General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B0DD-40CE-8FBC-C68114CFC9F2}"/>
            </c:ext>
          </c:extLst>
        </c:ser>
        <c:ser>
          <c:idx val="4"/>
          <c:order val="4"/>
          <c:tx>
            <c:strRef>
              <c:f>'WYNONAH PROFILES'!$A$93</c:f>
              <c:strCache>
                <c:ptCount val="1"/>
                <c:pt idx="0">
                  <c:v>29-Sep-2021</c:v>
                </c:pt>
              </c:strCache>
            </c:strRef>
          </c:tx>
          <c:spPr>
            <a:ln w="19050" cap="rnd">
              <a:solidFill>
                <a:srgbClr val="C17A11">
                  <a:alpha val="94902"/>
                </a:srgbClr>
              </a:solidFill>
              <a:round/>
            </a:ln>
            <a:effectLst/>
          </c:spPr>
          <c:marker>
            <c:symbol val="none"/>
          </c:marker>
          <c:xVal>
            <c:numRef>
              <c:f>'WYNONAH PROFILES'!$C$93:$C$100</c:f>
              <c:numCache>
                <c:formatCode>0.00</c:formatCode>
                <c:ptCount val="8"/>
                <c:pt idx="0">
                  <c:v>21.333333333333336</c:v>
                </c:pt>
                <c:pt idx="1">
                  <c:v>21.333333333333336</c:v>
                </c:pt>
                <c:pt idx="2">
                  <c:v>21.277777777777775</c:v>
                </c:pt>
                <c:pt idx="3">
                  <c:v>18.833333333333336</c:v>
                </c:pt>
                <c:pt idx="4">
                  <c:v>11.611111111111111</c:v>
                </c:pt>
                <c:pt idx="5">
                  <c:v>8.2222222222222197</c:v>
                </c:pt>
                <c:pt idx="6">
                  <c:v>7.1111111111111089</c:v>
                </c:pt>
                <c:pt idx="7" formatCode="General">
                  <c:v>7.0000000000000009</c:v>
                </c:pt>
              </c:numCache>
            </c:numRef>
          </c:xVal>
          <c:yVal>
            <c:numRef>
              <c:f>'WYNONAH PROFILES'!$B$93:$B$100</c:f>
              <c:numCache>
                <c:formatCode>General</c:formatCode>
                <c:ptCount val="8"/>
                <c:pt idx="0">
                  <c:v>1</c:v>
                </c:pt>
                <c:pt idx="1">
                  <c:v>3</c:v>
                </c:pt>
                <c:pt idx="2">
                  <c:v>6</c:v>
                </c:pt>
                <c:pt idx="3">
                  <c:v>9</c:v>
                </c:pt>
                <c:pt idx="4">
                  <c:v>12</c:v>
                </c:pt>
                <c:pt idx="5">
                  <c:v>15</c:v>
                </c:pt>
                <c:pt idx="6">
                  <c:v>18.5</c:v>
                </c:pt>
                <c:pt idx="7">
                  <c:v>21.5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B0DD-40CE-8FBC-C68114CFC9F2}"/>
            </c:ext>
          </c:extLst>
        </c:ser>
        <c:ser>
          <c:idx val="6"/>
          <c:order val="5"/>
          <c:tx>
            <c:strRef>
              <c:f>'WYNONAH PROFILES'!$A$109</c:f>
              <c:strCache>
                <c:ptCount val="1"/>
                <c:pt idx="0">
                  <c:v>2-May-2022</c:v>
                </c:pt>
              </c:strCache>
            </c:strRef>
          </c:tx>
          <c:spPr>
            <a:ln w="19050" cap="rnd">
              <a:solidFill>
                <a:srgbClr val="CEE6C0"/>
              </a:solidFill>
              <a:round/>
            </a:ln>
            <a:effectLst/>
          </c:spPr>
          <c:marker>
            <c:symbol val="none"/>
          </c:marker>
          <c:xVal>
            <c:numRef>
              <c:f>'WYNONAH PROFILES'!$C$109:$C$117</c:f>
              <c:numCache>
                <c:formatCode>0.00</c:formatCode>
                <c:ptCount val="9"/>
                <c:pt idx="0">
                  <c:v>12.888888888888889</c:v>
                </c:pt>
                <c:pt idx="1">
                  <c:v>12.222222222222221</c:v>
                </c:pt>
                <c:pt idx="2">
                  <c:v>12</c:v>
                </c:pt>
                <c:pt idx="3">
                  <c:v>11.111111111111111</c:v>
                </c:pt>
                <c:pt idx="4">
                  <c:v>9.0000000000000018</c:v>
                </c:pt>
                <c:pt idx="5">
                  <c:v>7.8888888888888902</c:v>
                </c:pt>
                <c:pt idx="6">
                  <c:v>6.8333333333333313</c:v>
                </c:pt>
                <c:pt idx="7">
                  <c:v>6.5555555555555536</c:v>
                </c:pt>
                <c:pt idx="8">
                  <c:v>6.4444444444444446</c:v>
                </c:pt>
              </c:numCache>
            </c:numRef>
          </c:xVal>
          <c:yVal>
            <c:numRef>
              <c:f>'WYNONAH PROFILES'!$B$109:$B$117</c:f>
              <c:numCache>
                <c:formatCode>General</c:formatCode>
                <c:ptCount val="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6</c:v>
                </c:pt>
                <c:pt idx="4">
                  <c:v>9</c:v>
                </c:pt>
                <c:pt idx="5">
                  <c:v>12</c:v>
                </c:pt>
                <c:pt idx="6">
                  <c:v>15</c:v>
                </c:pt>
                <c:pt idx="7">
                  <c:v>18.5</c:v>
                </c:pt>
                <c:pt idx="8">
                  <c:v>21.5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B0DD-40CE-8FBC-C68114CFC9F2}"/>
            </c:ext>
          </c:extLst>
        </c:ser>
        <c:ser>
          <c:idx val="7"/>
          <c:order val="6"/>
          <c:tx>
            <c:strRef>
              <c:f>'WYNONAH PROFILES'!$A$118</c:f>
              <c:strCache>
                <c:ptCount val="1"/>
                <c:pt idx="0">
                  <c:v>7-Jun-2022</c:v>
                </c:pt>
              </c:strCache>
            </c:strRef>
          </c:tx>
          <c:spPr>
            <a:ln w="19050" cap="rnd">
              <a:solidFill>
                <a:srgbClr val="A6D28E"/>
              </a:solidFill>
              <a:round/>
            </a:ln>
            <a:effectLst/>
          </c:spPr>
          <c:marker>
            <c:symbol val="none"/>
          </c:marker>
          <c:xVal>
            <c:numRef>
              <c:f>'WYNONAH PROFILES'!$C$118:$C$125</c:f>
              <c:numCache>
                <c:formatCode>0.00</c:formatCode>
                <c:ptCount val="8"/>
                <c:pt idx="0">
                  <c:v>23.888888888888889</c:v>
                </c:pt>
                <c:pt idx="1">
                  <c:v>23.888888888888889</c:v>
                </c:pt>
                <c:pt idx="2">
                  <c:v>15</c:v>
                </c:pt>
                <c:pt idx="3">
                  <c:v>10</c:v>
                </c:pt>
                <c:pt idx="4">
                  <c:v>8.3333333333333339</c:v>
                </c:pt>
                <c:pt idx="5">
                  <c:v>18.333333333333332</c:v>
                </c:pt>
                <c:pt idx="6">
                  <c:v>15.555555555555555</c:v>
                </c:pt>
                <c:pt idx="7">
                  <c:v>6.6666666666666661</c:v>
                </c:pt>
              </c:numCache>
            </c:numRef>
          </c:xVal>
          <c:yVal>
            <c:numRef>
              <c:f>'WYNONAH PROFILES'!$B$118:$B$125</c:f>
              <c:numCache>
                <c:formatCode>General</c:formatCode>
                <c:ptCount val="8"/>
                <c:pt idx="0">
                  <c:v>1</c:v>
                </c:pt>
                <c:pt idx="1">
                  <c:v>3</c:v>
                </c:pt>
                <c:pt idx="2">
                  <c:v>6</c:v>
                </c:pt>
                <c:pt idx="3">
                  <c:v>9</c:v>
                </c:pt>
                <c:pt idx="4">
                  <c:v>12</c:v>
                </c:pt>
                <c:pt idx="5">
                  <c:v>15</c:v>
                </c:pt>
                <c:pt idx="6">
                  <c:v>18.5</c:v>
                </c:pt>
                <c:pt idx="7">
                  <c:v>21.5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B0DD-40CE-8FBC-C68114CFC9F2}"/>
            </c:ext>
          </c:extLst>
        </c:ser>
        <c:ser>
          <c:idx val="8"/>
          <c:order val="7"/>
          <c:tx>
            <c:strRef>
              <c:f>'WYNONAH PROFILES'!$A$126</c:f>
              <c:strCache>
                <c:ptCount val="1"/>
                <c:pt idx="0">
                  <c:v>25-Jul-2022</c:v>
                </c:pt>
              </c:strCache>
            </c:strRef>
          </c:tx>
          <c:spPr>
            <a:ln w="19050" cap="rnd">
              <a:solidFill>
                <a:srgbClr val="7DBF59"/>
              </a:solidFill>
              <a:round/>
            </a:ln>
            <a:effectLst/>
          </c:spPr>
          <c:marker>
            <c:symbol val="none"/>
          </c:marker>
          <c:xVal>
            <c:numRef>
              <c:f>'WYNONAH PROFILES'!$C$126:$C$151</c:f>
              <c:numCache>
                <c:formatCode>General</c:formatCode>
                <c:ptCount val="26"/>
                <c:pt idx="0">
                  <c:v>28.2</c:v>
                </c:pt>
                <c:pt idx="1">
                  <c:v>28.2</c:v>
                </c:pt>
                <c:pt idx="2">
                  <c:v>28.5</c:v>
                </c:pt>
                <c:pt idx="3">
                  <c:v>28.5</c:v>
                </c:pt>
                <c:pt idx="4">
                  <c:v>28.4</c:v>
                </c:pt>
                <c:pt idx="5">
                  <c:v>28.5</c:v>
                </c:pt>
                <c:pt idx="6">
                  <c:v>24</c:v>
                </c:pt>
                <c:pt idx="7">
                  <c:v>17.5</c:v>
                </c:pt>
                <c:pt idx="8">
                  <c:v>15.1</c:v>
                </c:pt>
                <c:pt idx="9">
                  <c:v>13.1</c:v>
                </c:pt>
                <c:pt idx="10">
                  <c:v>11.1</c:v>
                </c:pt>
                <c:pt idx="11">
                  <c:v>10.1</c:v>
                </c:pt>
                <c:pt idx="12">
                  <c:v>9.1999999999999993</c:v>
                </c:pt>
                <c:pt idx="13">
                  <c:v>8.8000000000000007</c:v>
                </c:pt>
                <c:pt idx="14">
                  <c:v>8.1</c:v>
                </c:pt>
                <c:pt idx="15">
                  <c:v>8</c:v>
                </c:pt>
                <c:pt idx="16">
                  <c:v>7.6</c:v>
                </c:pt>
                <c:pt idx="17">
                  <c:v>7.5</c:v>
                </c:pt>
                <c:pt idx="18">
                  <c:v>7.2</c:v>
                </c:pt>
                <c:pt idx="19">
                  <c:v>7.2</c:v>
                </c:pt>
                <c:pt idx="20">
                  <c:v>7.2</c:v>
                </c:pt>
                <c:pt idx="21">
                  <c:v>7.1</c:v>
                </c:pt>
                <c:pt idx="22">
                  <c:v>7.1</c:v>
                </c:pt>
                <c:pt idx="23">
                  <c:v>7.1</c:v>
                </c:pt>
                <c:pt idx="24">
                  <c:v>7.1</c:v>
                </c:pt>
                <c:pt idx="25">
                  <c:v>7.1</c:v>
                </c:pt>
              </c:numCache>
            </c:numRef>
          </c:xVal>
          <c:yVal>
            <c:numRef>
              <c:f>'WYNONAH PROFILES'!$B$126:$B$151</c:f>
              <c:numCache>
                <c:formatCode>General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B0DD-40CE-8FBC-C68114CFC9F2}"/>
            </c:ext>
          </c:extLst>
        </c:ser>
        <c:ser>
          <c:idx val="9"/>
          <c:order val="8"/>
          <c:tx>
            <c:strRef>
              <c:f>'WYNONAH PROFILES'!$A$160</c:f>
              <c:strCache>
                <c:ptCount val="1"/>
                <c:pt idx="0">
                  <c:v>29-Aug-2022</c:v>
                </c:pt>
              </c:strCache>
            </c:strRef>
          </c:tx>
          <c:spPr>
            <a:ln w="19050" cap="rnd">
              <a:solidFill>
                <a:srgbClr val="579038"/>
              </a:solidFill>
              <a:round/>
            </a:ln>
            <a:effectLst/>
          </c:spPr>
          <c:marker>
            <c:symbol val="none"/>
          </c:marker>
          <c:xVal>
            <c:numRef>
              <c:f>'WYNONAH PROFILES'!$C$160:$C$185</c:f>
              <c:numCache>
                <c:formatCode>General</c:formatCode>
                <c:ptCount val="26"/>
                <c:pt idx="0">
                  <c:v>27.1</c:v>
                </c:pt>
                <c:pt idx="1">
                  <c:v>27</c:v>
                </c:pt>
                <c:pt idx="2">
                  <c:v>26.9</c:v>
                </c:pt>
                <c:pt idx="3">
                  <c:v>26.9</c:v>
                </c:pt>
                <c:pt idx="4">
                  <c:v>26.9</c:v>
                </c:pt>
                <c:pt idx="5">
                  <c:v>26.8</c:v>
                </c:pt>
                <c:pt idx="6">
                  <c:v>24</c:v>
                </c:pt>
                <c:pt idx="7">
                  <c:v>20.9</c:v>
                </c:pt>
                <c:pt idx="8">
                  <c:v>17</c:v>
                </c:pt>
                <c:pt idx="9">
                  <c:v>13.4</c:v>
                </c:pt>
                <c:pt idx="10" formatCode="0.00">
                  <c:v>12.222222222222221</c:v>
                </c:pt>
                <c:pt idx="11">
                  <c:v>12</c:v>
                </c:pt>
                <c:pt idx="12">
                  <c:v>10.9</c:v>
                </c:pt>
                <c:pt idx="13">
                  <c:v>10</c:v>
                </c:pt>
                <c:pt idx="14">
                  <c:v>9</c:v>
                </c:pt>
                <c:pt idx="15">
                  <c:v>8.4</c:v>
                </c:pt>
                <c:pt idx="16">
                  <c:v>8</c:v>
                </c:pt>
                <c:pt idx="17">
                  <c:v>7.9</c:v>
                </c:pt>
                <c:pt idx="18">
                  <c:v>7.6</c:v>
                </c:pt>
                <c:pt idx="19">
                  <c:v>7.5</c:v>
                </c:pt>
                <c:pt idx="20">
                  <c:v>7.4</c:v>
                </c:pt>
                <c:pt idx="21">
                  <c:v>7.4</c:v>
                </c:pt>
                <c:pt idx="22">
                  <c:v>7.4</c:v>
                </c:pt>
                <c:pt idx="23">
                  <c:v>7.3</c:v>
                </c:pt>
                <c:pt idx="24">
                  <c:v>7.2</c:v>
                </c:pt>
                <c:pt idx="25">
                  <c:v>7.1</c:v>
                </c:pt>
              </c:numCache>
            </c:numRef>
          </c:xVal>
          <c:yVal>
            <c:numRef>
              <c:f>'WYNONAH PROFILES'!$B$160:$B$185</c:f>
              <c:numCache>
                <c:formatCode>General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B0DD-40CE-8FBC-C68114CFC9F2}"/>
            </c:ext>
          </c:extLst>
        </c:ser>
        <c:ser>
          <c:idx val="10"/>
          <c:order val="9"/>
          <c:tx>
            <c:strRef>
              <c:f>'WYNONAH PROFILES'!$A$192</c:f>
              <c:strCache>
                <c:ptCount val="1"/>
                <c:pt idx="0">
                  <c:v>6-Oct-2022</c:v>
                </c:pt>
              </c:strCache>
            </c:strRef>
          </c:tx>
          <c:spPr>
            <a:ln w="19050" cap="rnd">
              <a:solidFill>
                <a:srgbClr val="49792F"/>
              </a:solidFill>
              <a:round/>
            </a:ln>
            <a:effectLst/>
          </c:spPr>
          <c:marker>
            <c:symbol val="none"/>
          </c:marker>
          <c:xVal>
            <c:numRef>
              <c:f>'WYNONAH PROFILES'!$C$192:$C$198</c:f>
              <c:numCache>
                <c:formatCode>0.00</c:formatCode>
                <c:ptCount val="7"/>
                <c:pt idx="0">
                  <c:v>19.444444444444443</c:v>
                </c:pt>
                <c:pt idx="1">
                  <c:v>16.611111111111111</c:v>
                </c:pt>
                <c:pt idx="2">
                  <c:v>15.666666666666668</c:v>
                </c:pt>
                <c:pt idx="3">
                  <c:v>11.444444444444445</c:v>
                </c:pt>
                <c:pt idx="4">
                  <c:v>7.7777777777777777</c:v>
                </c:pt>
                <c:pt idx="5">
                  <c:v>7.1111111111111089</c:v>
                </c:pt>
                <c:pt idx="6">
                  <c:v>7.0000000000000009</c:v>
                </c:pt>
              </c:numCache>
            </c:numRef>
          </c:xVal>
          <c:yVal>
            <c:numRef>
              <c:f>'WYNONAH PROFILES'!$B$192:$B$198</c:f>
              <c:numCache>
                <c:formatCode>General</c:formatCode>
                <c:ptCount val="7"/>
                <c:pt idx="0">
                  <c:v>3</c:v>
                </c:pt>
                <c:pt idx="1">
                  <c:v>6</c:v>
                </c:pt>
                <c:pt idx="2">
                  <c:v>9</c:v>
                </c:pt>
                <c:pt idx="3">
                  <c:v>12</c:v>
                </c:pt>
                <c:pt idx="4">
                  <c:v>15</c:v>
                </c:pt>
                <c:pt idx="5">
                  <c:v>18.5</c:v>
                </c:pt>
                <c:pt idx="6">
                  <c:v>21.5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B0DD-40CE-8FBC-C68114CFC9F2}"/>
            </c:ext>
          </c:extLst>
        </c:ser>
        <c:ser>
          <c:idx val="11"/>
          <c:order val="10"/>
          <c:tx>
            <c:strRef>
              <c:f>'WYNONAH PROFILES'!$A$199</c:f>
              <c:strCache>
                <c:ptCount val="1"/>
                <c:pt idx="0">
                  <c:v>9-May-2023</c:v>
                </c:pt>
              </c:strCache>
            </c:strRef>
          </c:tx>
          <c:spPr>
            <a:ln w="19050" cap="rnd">
              <a:solidFill>
                <a:srgbClr val="D5B8EA"/>
              </a:solidFill>
              <a:round/>
            </a:ln>
            <a:effectLst/>
          </c:spPr>
          <c:marker>
            <c:symbol val="none"/>
          </c:marker>
          <c:xVal>
            <c:numRef>
              <c:f>'WYNONAH PROFILES'!$C$199:$C$205</c:f>
              <c:numCache>
                <c:formatCode>0.00</c:formatCode>
                <c:ptCount val="7"/>
                <c:pt idx="0">
                  <c:v>16.333333333333332</c:v>
                </c:pt>
                <c:pt idx="1">
                  <c:v>14.722222222222221</c:v>
                </c:pt>
                <c:pt idx="2">
                  <c:v>13.111111111111111</c:v>
                </c:pt>
                <c:pt idx="3">
                  <c:v>10</c:v>
                </c:pt>
                <c:pt idx="4">
                  <c:v>6.7777777777777795</c:v>
                </c:pt>
                <c:pt idx="5">
                  <c:v>6.3333333333333321</c:v>
                </c:pt>
                <c:pt idx="6">
                  <c:v>6.1111111111111107</c:v>
                </c:pt>
              </c:numCache>
            </c:numRef>
          </c:xVal>
          <c:yVal>
            <c:numRef>
              <c:f>'WYNONAH PROFILES'!$B$199:$B$205</c:f>
              <c:numCache>
                <c:formatCode>General</c:formatCode>
                <c:ptCount val="7"/>
                <c:pt idx="0">
                  <c:v>1</c:v>
                </c:pt>
                <c:pt idx="1">
                  <c:v>3</c:v>
                </c:pt>
                <c:pt idx="2">
                  <c:v>6</c:v>
                </c:pt>
                <c:pt idx="3">
                  <c:v>9</c:v>
                </c:pt>
                <c:pt idx="4">
                  <c:v>12</c:v>
                </c:pt>
                <c:pt idx="5">
                  <c:v>15</c:v>
                </c:pt>
                <c:pt idx="6">
                  <c:v>18.5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B0DD-40CE-8FBC-C68114CFC9F2}"/>
            </c:ext>
          </c:extLst>
        </c:ser>
        <c:ser>
          <c:idx val="12"/>
          <c:order val="11"/>
          <c:tx>
            <c:strRef>
              <c:f>'WYNONAH PROFILES'!$A$206</c:f>
              <c:strCache>
                <c:ptCount val="1"/>
                <c:pt idx="0">
                  <c:v>18-Jul-2023</c:v>
                </c:pt>
              </c:strCache>
            </c:strRef>
          </c:tx>
          <c:spPr>
            <a:ln w="19050" cap="rnd">
              <a:solidFill>
                <a:srgbClr val="BE91DF"/>
              </a:solidFill>
              <a:round/>
            </a:ln>
            <a:effectLst/>
          </c:spPr>
          <c:marker>
            <c:symbol val="none"/>
          </c:marker>
          <c:xVal>
            <c:numRef>
              <c:f>'WYNONAH PROFILES'!$C$206:$C$213</c:f>
              <c:numCache>
                <c:formatCode>0.00</c:formatCode>
                <c:ptCount val="8"/>
                <c:pt idx="0">
                  <c:v>27.222222222222221</c:v>
                </c:pt>
                <c:pt idx="1">
                  <c:v>27.222222222222221</c:v>
                </c:pt>
                <c:pt idx="2">
                  <c:v>22.5</c:v>
                </c:pt>
                <c:pt idx="3">
                  <c:v>15.055555555555555</c:v>
                </c:pt>
                <c:pt idx="4">
                  <c:v>8.6666666666666679</c:v>
                </c:pt>
                <c:pt idx="5">
                  <c:v>6.8888888888888875</c:v>
                </c:pt>
                <c:pt idx="6">
                  <c:v>6.5000000000000018</c:v>
                </c:pt>
                <c:pt idx="7">
                  <c:v>6.4444444444444446</c:v>
                </c:pt>
              </c:numCache>
            </c:numRef>
          </c:xVal>
          <c:yVal>
            <c:numRef>
              <c:f>'WYNONAH PROFILES'!$B$206:$B$213</c:f>
              <c:numCache>
                <c:formatCode>General</c:formatCode>
                <c:ptCount val="8"/>
                <c:pt idx="0">
                  <c:v>1</c:v>
                </c:pt>
                <c:pt idx="1">
                  <c:v>3</c:v>
                </c:pt>
                <c:pt idx="2">
                  <c:v>6</c:v>
                </c:pt>
                <c:pt idx="3">
                  <c:v>9</c:v>
                </c:pt>
                <c:pt idx="4">
                  <c:v>12</c:v>
                </c:pt>
                <c:pt idx="5">
                  <c:v>15</c:v>
                </c:pt>
                <c:pt idx="6">
                  <c:v>18.5</c:v>
                </c:pt>
                <c:pt idx="7">
                  <c:v>21.5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B0DD-40CE-8FBC-C68114CFC9F2}"/>
            </c:ext>
          </c:extLst>
        </c:ser>
        <c:ser>
          <c:idx val="13"/>
          <c:order val="12"/>
          <c:tx>
            <c:strRef>
              <c:f>'WYNONAH PROFILES'!$A$214</c:f>
              <c:strCache>
                <c:ptCount val="1"/>
                <c:pt idx="0">
                  <c:v>28-Sep-2023</c:v>
                </c:pt>
              </c:strCache>
            </c:strRef>
          </c:tx>
          <c:spPr>
            <a:ln w="19050" cap="rnd">
              <a:solidFill>
                <a:srgbClr val="9E5CD0">
                  <a:alpha val="96000"/>
                </a:srgbClr>
              </a:solidFill>
              <a:round/>
            </a:ln>
            <a:effectLst/>
          </c:spPr>
          <c:marker>
            <c:symbol val="none"/>
          </c:marker>
          <c:xVal>
            <c:numRef>
              <c:f>'WYNONAH PROFILES'!$C$214:$C$221</c:f>
              <c:numCache>
                <c:formatCode>General</c:formatCode>
                <c:ptCount val="8"/>
                <c:pt idx="0">
                  <c:v>18.899999999999999</c:v>
                </c:pt>
                <c:pt idx="1">
                  <c:v>19</c:v>
                </c:pt>
                <c:pt idx="2">
                  <c:v>19</c:v>
                </c:pt>
                <c:pt idx="3">
                  <c:v>18.899999999999999</c:v>
                </c:pt>
                <c:pt idx="4">
                  <c:v>18.8</c:v>
                </c:pt>
                <c:pt idx="5">
                  <c:v>7.5</c:v>
                </c:pt>
                <c:pt idx="6">
                  <c:v>6.8</c:v>
                </c:pt>
                <c:pt idx="7">
                  <c:v>6.6</c:v>
                </c:pt>
              </c:numCache>
            </c:numRef>
          </c:xVal>
          <c:yVal>
            <c:numRef>
              <c:f>'WYNONAH PROFILES'!$B$214:$B$221</c:f>
              <c:numCache>
                <c:formatCode>General</c:formatCode>
                <c:ptCount val="8"/>
                <c:pt idx="0">
                  <c:v>1</c:v>
                </c:pt>
                <c:pt idx="1">
                  <c:v>3</c:v>
                </c:pt>
                <c:pt idx="2">
                  <c:v>6</c:v>
                </c:pt>
                <c:pt idx="3">
                  <c:v>9</c:v>
                </c:pt>
                <c:pt idx="4">
                  <c:v>12</c:v>
                </c:pt>
                <c:pt idx="5">
                  <c:v>15</c:v>
                </c:pt>
                <c:pt idx="6">
                  <c:v>18.5</c:v>
                </c:pt>
                <c:pt idx="7">
                  <c:v>21.5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B0DD-40CE-8FBC-C68114CFC9F2}"/>
            </c:ext>
          </c:extLst>
        </c:ser>
        <c:ser>
          <c:idx val="5"/>
          <c:order val="13"/>
          <c:tx>
            <c:strRef>
              <c:f>'WYNONAH PROFILES'!$A$222</c:f>
              <c:strCache>
                <c:ptCount val="1"/>
                <c:pt idx="0">
                  <c:v>25-Jun-2024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'WYNONAH PROFILES'!$C$222:$C$237</c:f>
              <c:numCache>
                <c:formatCode>General</c:formatCode>
                <c:ptCount val="16"/>
                <c:pt idx="0">
                  <c:v>25.7</c:v>
                </c:pt>
                <c:pt idx="1">
                  <c:v>25.2</c:v>
                </c:pt>
                <c:pt idx="2">
                  <c:v>24.9</c:v>
                </c:pt>
                <c:pt idx="3">
                  <c:v>20</c:v>
                </c:pt>
                <c:pt idx="4">
                  <c:v>15.1</c:v>
                </c:pt>
                <c:pt idx="5">
                  <c:v>11.9</c:v>
                </c:pt>
                <c:pt idx="6">
                  <c:v>11.2</c:v>
                </c:pt>
                <c:pt idx="7">
                  <c:v>8.5</c:v>
                </c:pt>
                <c:pt idx="8">
                  <c:v>7.3</c:v>
                </c:pt>
                <c:pt idx="9">
                  <c:v>6.9</c:v>
                </c:pt>
                <c:pt idx="10">
                  <c:v>6.8</c:v>
                </c:pt>
                <c:pt idx="11">
                  <c:v>6.7</c:v>
                </c:pt>
                <c:pt idx="12">
                  <c:v>6.7</c:v>
                </c:pt>
                <c:pt idx="13">
                  <c:v>6.6</c:v>
                </c:pt>
                <c:pt idx="14">
                  <c:v>6.6</c:v>
                </c:pt>
                <c:pt idx="15">
                  <c:v>6.5</c:v>
                </c:pt>
              </c:numCache>
            </c:numRef>
          </c:xVal>
          <c:yVal>
            <c:numRef>
              <c:f>'WYNONAH PROFILES'!$B$222:$B$237</c:f>
              <c:numCache>
                <c:formatCode>0</c:formatCode>
                <c:ptCount val="16"/>
                <c:pt idx="0">
                  <c:v>0.9144000000000001</c:v>
                </c:pt>
                <c:pt idx="1">
                  <c:v>3.048</c:v>
                </c:pt>
                <c:pt idx="2">
                  <c:v>4.5720000000000001</c:v>
                </c:pt>
                <c:pt idx="3">
                  <c:v>6.0960000000000001</c:v>
                </c:pt>
                <c:pt idx="4">
                  <c:v>7.62</c:v>
                </c:pt>
                <c:pt idx="5">
                  <c:v>9.1440000000000001</c:v>
                </c:pt>
                <c:pt idx="6">
                  <c:v>10.668000000000001</c:v>
                </c:pt>
                <c:pt idx="7">
                  <c:v>12.192</c:v>
                </c:pt>
                <c:pt idx="8">
                  <c:v>13.716000000000001</c:v>
                </c:pt>
                <c:pt idx="9">
                  <c:v>15.24</c:v>
                </c:pt>
                <c:pt idx="10">
                  <c:v>16.763999999999999</c:v>
                </c:pt>
                <c:pt idx="11">
                  <c:v>18.288</c:v>
                </c:pt>
                <c:pt idx="12">
                  <c:v>19.812000000000001</c:v>
                </c:pt>
                <c:pt idx="13">
                  <c:v>21.336000000000002</c:v>
                </c:pt>
                <c:pt idx="14">
                  <c:v>22.86</c:v>
                </c:pt>
                <c:pt idx="15">
                  <c:v>24.384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C36-45E7-9BAB-4629A740ADC5}"/>
            </c:ext>
          </c:extLst>
        </c:ser>
        <c:ser>
          <c:idx val="14"/>
          <c:order val="14"/>
          <c:tx>
            <c:strRef>
              <c:f>'WYNONAH PROFILES'!$A$238</c:f>
              <c:strCache>
                <c:ptCount val="1"/>
                <c:pt idx="0">
                  <c:v>18-Jul-2024</c:v>
                </c:pt>
              </c:strCache>
            </c:strRef>
          </c:tx>
          <c:spPr>
            <a:ln w="19050" cap="rnd">
              <a:solidFill>
                <a:schemeClr val="accent2">
                  <a:lumMod val="5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50000"/>
                </a:schemeClr>
              </a:solidFill>
              <a:ln w="9525">
                <a:solidFill>
                  <a:schemeClr val="accent2">
                    <a:lumMod val="50000"/>
                  </a:schemeClr>
                </a:solidFill>
              </a:ln>
              <a:effectLst/>
            </c:spPr>
          </c:marker>
          <c:xVal>
            <c:numRef>
              <c:f>'WYNONAH PROFILES'!$C$238:$C$253</c:f>
              <c:numCache>
                <c:formatCode>General</c:formatCode>
                <c:ptCount val="16"/>
                <c:pt idx="0">
                  <c:v>28.1</c:v>
                </c:pt>
                <c:pt idx="1">
                  <c:v>28.1</c:v>
                </c:pt>
                <c:pt idx="2">
                  <c:v>28.1</c:v>
                </c:pt>
                <c:pt idx="3">
                  <c:v>27.2</c:v>
                </c:pt>
                <c:pt idx="4">
                  <c:v>23.5</c:v>
                </c:pt>
                <c:pt idx="5">
                  <c:v>16.5</c:v>
                </c:pt>
                <c:pt idx="6">
                  <c:v>14.8</c:v>
                </c:pt>
                <c:pt idx="7">
                  <c:v>10.8</c:v>
                </c:pt>
                <c:pt idx="8">
                  <c:v>8.9</c:v>
                </c:pt>
                <c:pt idx="9">
                  <c:v>8.1</c:v>
                </c:pt>
                <c:pt idx="10">
                  <c:v>7.8</c:v>
                </c:pt>
                <c:pt idx="11">
                  <c:v>7.2</c:v>
                </c:pt>
                <c:pt idx="12">
                  <c:v>7.2</c:v>
                </c:pt>
                <c:pt idx="13">
                  <c:v>7</c:v>
                </c:pt>
                <c:pt idx="14">
                  <c:v>7</c:v>
                </c:pt>
                <c:pt idx="15">
                  <c:v>6.7</c:v>
                </c:pt>
              </c:numCache>
            </c:numRef>
          </c:xVal>
          <c:yVal>
            <c:numRef>
              <c:f>'WYNONAH PROFILES'!$B$238:$B$253</c:f>
              <c:numCache>
                <c:formatCode>General</c:formatCode>
                <c:ptCount val="1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4.5</c:v>
                </c:pt>
                <c:pt idx="4">
                  <c:v>6</c:v>
                </c:pt>
                <c:pt idx="5">
                  <c:v>7.5</c:v>
                </c:pt>
                <c:pt idx="6">
                  <c:v>9</c:v>
                </c:pt>
                <c:pt idx="7">
                  <c:v>10.5</c:v>
                </c:pt>
                <c:pt idx="8">
                  <c:v>12</c:v>
                </c:pt>
                <c:pt idx="9">
                  <c:v>14</c:v>
                </c:pt>
                <c:pt idx="10">
                  <c:v>15</c:v>
                </c:pt>
                <c:pt idx="11">
                  <c:v>17</c:v>
                </c:pt>
                <c:pt idx="12">
                  <c:v>18</c:v>
                </c:pt>
                <c:pt idx="13">
                  <c:v>20</c:v>
                </c:pt>
                <c:pt idx="14">
                  <c:v>21</c:v>
                </c:pt>
                <c:pt idx="15">
                  <c:v>23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C36-45E7-9BAB-4629A740ADC5}"/>
            </c:ext>
          </c:extLst>
        </c:ser>
        <c:ser>
          <c:idx val="15"/>
          <c:order val="15"/>
          <c:tx>
            <c:strRef>
              <c:f>'WYNONAH PROFILES'!$A$254</c:f>
              <c:strCache>
                <c:ptCount val="1"/>
                <c:pt idx="0">
                  <c:v>21-Aug-2024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'WYNONAH PROFILES'!$C$254:$C$268</c:f>
              <c:numCache>
                <c:formatCode>General</c:formatCode>
                <c:ptCount val="15"/>
                <c:pt idx="0">
                  <c:v>23.4</c:v>
                </c:pt>
                <c:pt idx="1">
                  <c:v>23.4</c:v>
                </c:pt>
                <c:pt idx="2">
                  <c:v>23.4</c:v>
                </c:pt>
                <c:pt idx="3">
                  <c:v>23.4</c:v>
                </c:pt>
                <c:pt idx="4">
                  <c:v>23.4</c:v>
                </c:pt>
                <c:pt idx="5">
                  <c:v>20.3</c:v>
                </c:pt>
                <c:pt idx="6">
                  <c:v>15.5</c:v>
                </c:pt>
                <c:pt idx="7">
                  <c:v>12.2</c:v>
                </c:pt>
                <c:pt idx="8">
                  <c:v>10.1</c:v>
                </c:pt>
                <c:pt idx="9">
                  <c:v>8.6</c:v>
                </c:pt>
                <c:pt idx="10">
                  <c:v>7.5</c:v>
                </c:pt>
                <c:pt idx="11">
                  <c:v>7</c:v>
                </c:pt>
                <c:pt idx="12">
                  <c:v>6.8</c:v>
                </c:pt>
                <c:pt idx="13">
                  <c:v>6.8</c:v>
                </c:pt>
                <c:pt idx="14">
                  <c:v>6.7</c:v>
                </c:pt>
              </c:numCache>
            </c:numRef>
          </c:xVal>
          <c:yVal>
            <c:numRef>
              <c:f>'WYNONAH PROFILES'!$B$254:$B$268</c:f>
              <c:numCache>
                <c:formatCode>General</c:formatCode>
                <c:ptCount val="1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4.5</c:v>
                </c:pt>
                <c:pt idx="4">
                  <c:v>6</c:v>
                </c:pt>
                <c:pt idx="5">
                  <c:v>7.5</c:v>
                </c:pt>
                <c:pt idx="6">
                  <c:v>9</c:v>
                </c:pt>
                <c:pt idx="7">
                  <c:v>10.5</c:v>
                </c:pt>
                <c:pt idx="8">
                  <c:v>12</c:v>
                </c:pt>
                <c:pt idx="9">
                  <c:v>14</c:v>
                </c:pt>
                <c:pt idx="10">
                  <c:v>15</c:v>
                </c:pt>
                <c:pt idx="11">
                  <c:v>17</c:v>
                </c:pt>
                <c:pt idx="12">
                  <c:v>18</c:v>
                </c:pt>
                <c:pt idx="13">
                  <c:v>20</c:v>
                </c:pt>
                <c:pt idx="14">
                  <c:v>21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C36-45E7-9BAB-4629A740AD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6332728"/>
        <c:axId val="536339448"/>
      </c:scatterChart>
      <c:valAx>
        <c:axId val="536332728"/>
        <c:scaling>
          <c:orientation val="minMax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20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Temperature (°C)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0.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536339448"/>
        <c:crosses val="max"/>
        <c:crossBetween val="midCat"/>
      </c:valAx>
      <c:valAx>
        <c:axId val="536339448"/>
        <c:scaling>
          <c:orientation val="maxMin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20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Depth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53633272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Wynonah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158681273763254"/>
          <c:y val="0.17573033707865171"/>
          <c:w val="0.81784441962162024"/>
          <c:h val="0.63767743077059191"/>
        </c:manualLayout>
      </c:layout>
      <c:scatterChart>
        <c:scatterStyle val="lineMarker"/>
        <c:varyColors val="0"/>
        <c:ser>
          <c:idx val="1"/>
          <c:order val="0"/>
          <c:tx>
            <c:strRef>
              <c:f>'WYNONAH PROFILES'!$A$6</c:f>
              <c:strCache>
                <c:ptCount val="1"/>
                <c:pt idx="0">
                  <c:v>2-May-2021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'WYNONAH PROFILES'!$C$6:$C$14</c:f>
              <c:numCache>
                <c:formatCode>0.00</c:formatCode>
                <c:ptCount val="9"/>
                <c:pt idx="0">
                  <c:v>13.888888888888889</c:v>
                </c:pt>
                <c:pt idx="1">
                  <c:v>13.888888888888889</c:v>
                </c:pt>
                <c:pt idx="2">
                  <c:v>13.944444444444445</c:v>
                </c:pt>
                <c:pt idx="3">
                  <c:v>12.222222222222221</c:v>
                </c:pt>
                <c:pt idx="4">
                  <c:v>10</c:v>
                </c:pt>
                <c:pt idx="5">
                  <c:v>7.1111111111111089</c:v>
                </c:pt>
                <c:pt idx="6">
                  <c:v>6.3333333333333321</c:v>
                </c:pt>
                <c:pt idx="7">
                  <c:v>6.1111111111111107</c:v>
                </c:pt>
                <c:pt idx="8">
                  <c:v>5.5555555555555554</c:v>
                </c:pt>
              </c:numCache>
            </c:numRef>
          </c:xVal>
          <c:yVal>
            <c:numRef>
              <c:f>'WYNONAH PROFILES'!$B$6:$B$14</c:f>
              <c:numCache>
                <c:formatCode>General</c:formatCode>
                <c:ptCount val="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6</c:v>
                </c:pt>
                <c:pt idx="4">
                  <c:v>9</c:v>
                </c:pt>
                <c:pt idx="5">
                  <c:v>12</c:v>
                </c:pt>
                <c:pt idx="6">
                  <c:v>15</c:v>
                </c:pt>
                <c:pt idx="7">
                  <c:v>18.5</c:v>
                </c:pt>
                <c:pt idx="8">
                  <c:v>21.5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410-41C5-8050-79FFCD36D54A}"/>
            </c:ext>
          </c:extLst>
        </c:ser>
        <c:ser>
          <c:idx val="0"/>
          <c:order val="1"/>
          <c:tx>
            <c:strRef>
              <c:f>'WYNONAH PROFILES'!$A$15</c:f>
              <c:strCache>
                <c:ptCount val="1"/>
                <c:pt idx="0">
                  <c:v>21-Jun-2021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'WYNONAH PROFILES'!$C$15:$C$23</c:f>
              <c:numCache>
                <c:formatCode>0.00</c:formatCode>
                <c:ptCount val="9"/>
                <c:pt idx="0">
                  <c:v>24.722222222222221</c:v>
                </c:pt>
                <c:pt idx="1">
                  <c:v>24.666666666666668</c:v>
                </c:pt>
                <c:pt idx="2">
                  <c:v>24.555555555555557</c:v>
                </c:pt>
                <c:pt idx="3">
                  <c:v>18.222222222222221</c:v>
                </c:pt>
                <c:pt idx="4">
                  <c:v>10.944444444444446</c:v>
                </c:pt>
                <c:pt idx="5">
                  <c:v>8.0555555555555554</c:v>
                </c:pt>
                <c:pt idx="6">
                  <c:v>6.8333333333333313</c:v>
                </c:pt>
                <c:pt idx="7">
                  <c:v>6.5000000000000018</c:v>
                </c:pt>
                <c:pt idx="8">
                  <c:v>6.3888888888888884</c:v>
                </c:pt>
              </c:numCache>
            </c:numRef>
          </c:xVal>
          <c:yVal>
            <c:numRef>
              <c:f>'WYNONAH PROFILES'!$B$15:$B$23</c:f>
              <c:numCache>
                <c:formatCode>General</c:formatCode>
                <c:ptCount val="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6</c:v>
                </c:pt>
                <c:pt idx="4">
                  <c:v>9</c:v>
                </c:pt>
                <c:pt idx="5">
                  <c:v>12</c:v>
                </c:pt>
                <c:pt idx="6">
                  <c:v>15</c:v>
                </c:pt>
                <c:pt idx="7">
                  <c:v>18.5</c:v>
                </c:pt>
                <c:pt idx="8">
                  <c:v>21.5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410-41C5-8050-79FFCD36D54A}"/>
            </c:ext>
          </c:extLst>
        </c:ser>
        <c:ser>
          <c:idx val="2"/>
          <c:order val="2"/>
          <c:tx>
            <c:strRef>
              <c:f>'WYNONAH PROFILES'!$A$33</c:f>
              <c:strCache>
                <c:ptCount val="1"/>
                <c:pt idx="0">
                  <c:v>20-Jul-2021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'WYNONAH PROFILES'!$C$33:$C$58</c:f>
              <c:numCache>
                <c:formatCode>General</c:formatCode>
                <c:ptCount val="26"/>
                <c:pt idx="0">
                  <c:v>27.9</c:v>
                </c:pt>
                <c:pt idx="1">
                  <c:v>27.9</c:v>
                </c:pt>
                <c:pt idx="2">
                  <c:v>27.8</c:v>
                </c:pt>
                <c:pt idx="3">
                  <c:v>27.8</c:v>
                </c:pt>
                <c:pt idx="4">
                  <c:v>27.6</c:v>
                </c:pt>
                <c:pt idx="5">
                  <c:v>24.9</c:v>
                </c:pt>
                <c:pt idx="6">
                  <c:v>21.1</c:v>
                </c:pt>
                <c:pt idx="7">
                  <c:v>17.5</c:v>
                </c:pt>
                <c:pt idx="8">
                  <c:v>15.3</c:v>
                </c:pt>
                <c:pt idx="9">
                  <c:v>13.9</c:v>
                </c:pt>
                <c:pt idx="10">
                  <c:v>11.9</c:v>
                </c:pt>
                <c:pt idx="11">
                  <c:v>10.8</c:v>
                </c:pt>
                <c:pt idx="12">
                  <c:v>9.6</c:v>
                </c:pt>
                <c:pt idx="13">
                  <c:v>8.1</c:v>
                </c:pt>
                <c:pt idx="14">
                  <c:v>7.9</c:v>
                </c:pt>
                <c:pt idx="15">
                  <c:v>7.1</c:v>
                </c:pt>
                <c:pt idx="16">
                  <c:v>7</c:v>
                </c:pt>
                <c:pt idx="17">
                  <c:v>7</c:v>
                </c:pt>
                <c:pt idx="18">
                  <c:v>6.9</c:v>
                </c:pt>
                <c:pt idx="19">
                  <c:v>6.9</c:v>
                </c:pt>
                <c:pt idx="20">
                  <c:v>6.8</c:v>
                </c:pt>
                <c:pt idx="21">
                  <c:v>6.8</c:v>
                </c:pt>
                <c:pt idx="22">
                  <c:v>6.7</c:v>
                </c:pt>
                <c:pt idx="23">
                  <c:v>6.6</c:v>
                </c:pt>
                <c:pt idx="24">
                  <c:v>6.6</c:v>
                </c:pt>
                <c:pt idx="25">
                  <c:v>6.6</c:v>
                </c:pt>
              </c:numCache>
            </c:numRef>
          </c:xVal>
          <c:yVal>
            <c:numRef>
              <c:f>'WYNONAH PROFILES'!$B$33:$B$58</c:f>
              <c:numCache>
                <c:formatCode>General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410-41C5-8050-79FFCD36D54A}"/>
            </c:ext>
          </c:extLst>
        </c:ser>
        <c:ser>
          <c:idx val="3"/>
          <c:order val="3"/>
          <c:tx>
            <c:strRef>
              <c:f>'WYNONAH PROFILES'!$A$67</c:f>
              <c:strCache>
                <c:ptCount val="1"/>
                <c:pt idx="0">
                  <c:v>31-Aug-2021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'WYNONAH PROFILES'!$C$67:$C$92</c:f>
              <c:numCache>
                <c:formatCode>General</c:formatCode>
                <c:ptCount val="26"/>
                <c:pt idx="0">
                  <c:v>27.5</c:v>
                </c:pt>
                <c:pt idx="1">
                  <c:v>27.5</c:v>
                </c:pt>
                <c:pt idx="2">
                  <c:v>27.2</c:v>
                </c:pt>
                <c:pt idx="3">
                  <c:v>27.1</c:v>
                </c:pt>
                <c:pt idx="4">
                  <c:v>27.1</c:v>
                </c:pt>
                <c:pt idx="5">
                  <c:v>26.9</c:v>
                </c:pt>
                <c:pt idx="6">
                  <c:v>25.5</c:v>
                </c:pt>
                <c:pt idx="7">
                  <c:v>21.9</c:v>
                </c:pt>
                <c:pt idx="8">
                  <c:v>18.2</c:v>
                </c:pt>
                <c:pt idx="9">
                  <c:v>16</c:v>
                </c:pt>
                <c:pt idx="10">
                  <c:v>13.8</c:v>
                </c:pt>
                <c:pt idx="11">
                  <c:v>11.9</c:v>
                </c:pt>
                <c:pt idx="12">
                  <c:v>10.199999999999999</c:v>
                </c:pt>
                <c:pt idx="13">
                  <c:v>9</c:v>
                </c:pt>
                <c:pt idx="14">
                  <c:v>8.1</c:v>
                </c:pt>
                <c:pt idx="15">
                  <c:v>7.9</c:v>
                </c:pt>
                <c:pt idx="16">
                  <c:v>7.5</c:v>
                </c:pt>
                <c:pt idx="17">
                  <c:v>7</c:v>
                </c:pt>
                <c:pt idx="18">
                  <c:v>7</c:v>
                </c:pt>
                <c:pt idx="19">
                  <c:v>7</c:v>
                </c:pt>
                <c:pt idx="20">
                  <c:v>7</c:v>
                </c:pt>
                <c:pt idx="21">
                  <c:v>7</c:v>
                </c:pt>
                <c:pt idx="22">
                  <c:v>6.9</c:v>
                </c:pt>
                <c:pt idx="23">
                  <c:v>6.9</c:v>
                </c:pt>
                <c:pt idx="24">
                  <c:v>6.9</c:v>
                </c:pt>
                <c:pt idx="25">
                  <c:v>6.8</c:v>
                </c:pt>
              </c:numCache>
            </c:numRef>
          </c:xVal>
          <c:yVal>
            <c:numRef>
              <c:f>'WYNONAH PROFILES'!$B$67:$B$92</c:f>
              <c:numCache>
                <c:formatCode>General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410-41C5-8050-79FFCD36D54A}"/>
            </c:ext>
          </c:extLst>
        </c:ser>
        <c:ser>
          <c:idx val="4"/>
          <c:order val="4"/>
          <c:tx>
            <c:strRef>
              <c:f>'WYNONAH PROFILES'!$A$93</c:f>
              <c:strCache>
                <c:ptCount val="1"/>
                <c:pt idx="0">
                  <c:v>29-Sep-2021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'WYNONAH PROFILES'!$C$93:$C$100</c:f>
              <c:numCache>
                <c:formatCode>0.00</c:formatCode>
                <c:ptCount val="8"/>
                <c:pt idx="0">
                  <c:v>21.333333333333336</c:v>
                </c:pt>
                <c:pt idx="1">
                  <c:v>21.333333333333336</c:v>
                </c:pt>
                <c:pt idx="2">
                  <c:v>21.277777777777775</c:v>
                </c:pt>
                <c:pt idx="3">
                  <c:v>18.833333333333336</c:v>
                </c:pt>
                <c:pt idx="4">
                  <c:v>11.611111111111111</c:v>
                </c:pt>
                <c:pt idx="5">
                  <c:v>8.2222222222222197</c:v>
                </c:pt>
                <c:pt idx="6">
                  <c:v>7.1111111111111089</c:v>
                </c:pt>
                <c:pt idx="7" formatCode="General">
                  <c:v>7.0000000000000009</c:v>
                </c:pt>
              </c:numCache>
            </c:numRef>
          </c:xVal>
          <c:yVal>
            <c:numRef>
              <c:f>'WYNONAH PROFILES'!$B$93:$B$100</c:f>
              <c:numCache>
                <c:formatCode>General</c:formatCode>
                <c:ptCount val="8"/>
                <c:pt idx="0">
                  <c:v>1</c:v>
                </c:pt>
                <c:pt idx="1">
                  <c:v>3</c:v>
                </c:pt>
                <c:pt idx="2">
                  <c:v>6</c:v>
                </c:pt>
                <c:pt idx="3">
                  <c:v>9</c:v>
                </c:pt>
                <c:pt idx="4">
                  <c:v>12</c:v>
                </c:pt>
                <c:pt idx="5">
                  <c:v>15</c:v>
                </c:pt>
                <c:pt idx="6">
                  <c:v>18.5</c:v>
                </c:pt>
                <c:pt idx="7">
                  <c:v>21.5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410-41C5-8050-79FFCD36D54A}"/>
            </c:ext>
          </c:extLst>
        </c:ser>
        <c:ser>
          <c:idx val="5"/>
          <c:order val="5"/>
          <c:tx>
            <c:strRef>
              <c:f>'WYNONAH PROFILES'!$A$101</c:f>
              <c:strCache>
                <c:ptCount val="1"/>
                <c:pt idx="0">
                  <c:v>22-Oct-2021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xVal>
            <c:numRef>
              <c:f>'WYNONAH PROFILES'!$C$101:$C$108</c:f>
              <c:numCache>
                <c:formatCode>0.00</c:formatCode>
                <c:ptCount val="8"/>
                <c:pt idx="0">
                  <c:v>21.333333333333336</c:v>
                </c:pt>
                <c:pt idx="1">
                  <c:v>21.333333333333336</c:v>
                </c:pt>
                <c:pt idx="2">
                  <c:v>21.277777777777775</c:v>
                </c:pt>
                <c:pt idx="3">
                  <c:v>18.833333333333336</c:v>
                </c:pt>
                <c:pt idx="4">
                  <c:v>11.611111111111111</c:v>
                </c:pt>
                <c:pt idx="5">
                  <c:v>8.2222222222222197</c:v>
                </c:pt>
                <c:pt idx="6">
                  <c:v>7.1111111111111089</c:v>
                </c:pt>
                <c:pt idx="7" formatCode="General">
                  <c:v>7.0000000000000009</c:v>
                </c:pt>
              </c:numCache>
            </c:numRef>
          </c:xVal>
          <c:yVal>
            <c:numRef>
              <c:f>'WYNONAH PROFILES'!$B$101:$B$108</c:f>
              <c:numCache>
                <c:formatCode>General</c:formatCode>
                <c:ptCount val="8"/>
                <c:pt idx="0">
                  <c:v>1</c:v>
                </c:pt>
                <c:pt idx="1">
                  <c:v>3</c:v>
                </c:pt>
                <c:pt idx="2">
                  <c:v>6</c:v>
                </c:pt>
                <c:pt idx="3">
                  <c:v>9</c:v>
                </c:pt>
                <c:pt idx="4">
                  <c:v>12</c:v>
                </c:pt>
                <c:pt idx="5">
                  <c:v>15</c:v>
                </c:pt>
                <c:pt idx="6">
                  <c:v>18.5</c:v>
                </c:pt>
                <c:pt idx="7">
                  <c:v>21.5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410-41C5-8050-79FFCD36D5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6332728"/>
        <c:axId val="536339448"/>
      </c:scatterChart>
      <c:valAx>
        <c:axId val="536332728"/>
        <c:scaling>
          <c:orientation val="minMax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20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Temperature (°C)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0.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536339448"/>
        <c:crosses val="max"/>
        <c:crossBetween val="midCat"/>
      </c:valAx>
      <c:valAx>
        <c:axId val="536339448"/>
        <c:scaling>
          <c:orientation val="maxMin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20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Depth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53633272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1545305470695945"/>
          <c:y val="1.9551392282861176E-2"/>
          <c:w val="0.19197357160955972"/>
          <c:h val="0.4085298820406069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Wynonah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158681273763254"/>
          <c:y val="0.17573033707865171"/>
          <c:w val="0.81784441962162024"/>
          <c:h val="0.63767743077059191"/>
        </c:manualLayout>
      </c:layout>
      <c:scatterChart>
        <c:scatterStyle val="lineMarker"/>
        <c:varyColors val="0"/>
        <c:ser>
          <c:idx val="6"/>
          <c:order val="0"/>
          <c:tx>
            <c:strRef>
              <c:f>'WYNONAH PROFILES'!$A$109</c:f>
              <c:strCache>
                <c:ptCount val="1"/>
                <c:pt idx="0">
                  <c:v>2-May-2022</c:v>
                </c:pt>
              </c:strCache>
            </c:strRef>
          </c:tx>
          <c:spPr>
            <a:ln w="19050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xVal>
            <c:numRef>
              <c:f>'WYNONAH PROFILES'!$C$109:$C$117</c:f>
              <c:numCache>
                <c:formatCode>0.00</c:formatCode>
                <c:ptCount val="9"/>
                <c:pt idx="0">
                  <c:v>12.888888888888889</c:v>
                </c:pt>
                <c:pt idx="1">
                  <c:v>12.222222222222221</c:v>
                </c:pt>
                <c:pt idx="2">
                  <c:v>12</c:v>
                </c:pt>
                <c:pt idx="3">
                  <c:v>11.111111111111111</c:v>
                </c:pt>
                <c:pt idx="4">
                  <c:v>9.0000000000000018</c:v>
                </c:pt>
                <c:pt idx="5">
                  <c:v>7.8888888888888902</c:v>
                </c:pt>
                <c:pt idx="6">
                  <c:v>6.8333333333333313</c:v>
                </c:pt>
                <c:pt idx="7">
                  <c:v>6.5555555555555536</c:v>
                </c:pt>
                <c:pt idx="8">
                  <c:v>6.4444444444444446</c:v>
                </c:pt>
              </c:numCache>
            </c:numRef>
          </c:xVal>
          <c:yVal>
            <c:numRef>
              <c:f>'WYNONAH PROFILES'!$B$109:$B$117</c:f>
              <c:numCache>
                <c:formatCode>General</c:formatCode>
                <c:ptCount val="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6</c:v>
                </c:pt>
                <c:pt idx="4">
                  <c:v>9</c:v>
                </c:pt>
                <c:pt idx="5">
                  <c:v>12</c:v>
                </c:pt>
                <c:pt idx="6">
                  <c:v>15</c:v>
                </c:pt>
                <c:pt idx="7">
                  <c:v>18.5</c:v>
                </c:pt>
                <c:pt idx="8">
                  <c:v>21.5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E6B-47C4-B6EC-8CC111BEEB22}"/>
            </c:ext>
          </c:extLst>
        </c:ser>
        <c:ser>
          <c:idx val="7"/>
          <c:order val="1"/>
          <c:tx>
            <c:strRef>
              <c:f>'WYNONAH PROFILES'!$A$118</c:f>
              <c:strCache>
                <c:ptCount val="1"/>
                <c:pt idx="0">
                  <c:v>7-Jun-2022</c:v>
                </c:pt>
              </c:strCache>
            </c:strRef>
          </c:tx>
          <c:spPr>
            <a:ln w="19050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xVal>
            <c:numRef>
              <c:f>'WYNONAH PROFILES'!$C$118:$C$125</c:f>
              <c:numCache>
                <c:formatCode>0.00</c:formatCode>
                <c:ptCount val="8"/>
                <c:pt idx="0">
                  <c:v>23.888888888888889</c:v>
                </c:pt>
                <c:pt idx="1">
                  <c:v>23.888888888888889</c:v>
                </c:pt>
                <c:pt idx="2">
                  <c:v>15</c:v>
                </c:pt>
                <c:pt idx="3">
                  <c:v>10</c:v>
                </c:pt>
                <c:pt idx="4">
                  <c:v>8.3333333333333339</c:v>
                </c:pt>
                <c:pt idx="5">
                  <c:v>18.333333333333332</c:v>
                </c:pt>
                <c:pt idx="6">
                  <c:v>15.555555555555555</c:v>
                </c:pt>
                <c:pt idx="7">
                  <c:v>6.6666666666666661</c:v>
                </c:pt>
              </c:numCache>
            </c:numRef>
          </c:xVal>
          <c:yVal>
            <c:numRef>
              <c:f>'WYNONAH PROFILES'!$B$118:$B$125</c:f>
              <c:numCache>
                <c:formatCode>General</c:formatCode>
                <c:ptCount val="8"/>
                <c:pt idx="0">
                  <c:v>1</c:v>
                </c:pt>
                <c:pt idx="1">
                  <c:v>3</c:v>
                </c:pt>
                <c:pt idx="2">
                  <c:v>6</c:v>
                </c:pt>
                <c:pt idx="3">
                  <c:v>9</c:v>
                </c:pt>
                <c:pt idx="4">
                  <c:v>12</c:v>
                </c:pt>
                <c:pt idx="5">
                  <c:v>15</c:v>
                </c:pt>
                <c:pt idx="6">
                  <c:v>18.5</c:v>
                </c:pt>
                <c:pt idx="7">
                  <c:v>21.5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E6B-47C4-B6EC-8CC111BEEB22}"/>
            </c:ext>
          </c:extLst>
        </c:ser>
        <c:ser>
          <c:idx val="8"/>
          <c:order val="2"/>
          <c:tx>
            <c:strRef>
              <c:f>'WYNONAH PROFILES'!$A$126</c:f>
              <c:strCache>
                <c:ptCount val="1"/>
                <c:pt idx="0">
                  <c:v>25-Jul-2022</c:v>
                </c:pt>
              </c:strCache>
            </c:strRef>
          </c:tx>
          <c:spPr>
            <a:ln w="19050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xVal>
            <c:numRef>
              <c:f>'WYNONAH PROFILES'!$C$126:$C$151</c:f>
              <c:numCache>
                <c:formatCode>General</c:formatCode>
                <c:ptCount val="26"/>
                <c:pt idx="0">
                  <c:v>28.2</c:v>
                </c:pt>
                <c:pt idx="1">
                  <c:v>28.2</c:v>
                </c:pt>
                <c:pt idx="2">
                  <c:v>28.5</c:v>
                </c:pt>
                <c:pt idx="3">
                  <c:v>28.5</c:v>
                </c:pt>
                <c:pt idx="4">
                  <c:v>28.4</c:v>
                </c:pt>
                <c:pt idx="5">
                  <c:v>28.5</c:v>
                </c:pt>
                <c:pt idx="6">
                  <c:v>24</c:v>
                </c:pt>
                <c:pt idx="7">
                  <c:v>17.5</c:v>
                </c:pt>
                <c:pt idx="8">
                  <c:v>15.1</c:v>
                </c:pt>
                <c:pt idx="9">
                  <c:v>13.1</c:v>
                </c:pt>
                <c:pt idx="10">
                  <c:v>11.1</c:v>
                </c:pt>
                <c:pt idx="11">
                  <c:v>10.1</c:v>
                </c:pt>
                <c:pt idx="12">
                  <c:v>9.1999999999999993</c:v>
                </c:pt>
                <c:pt idx="13">
                  <c:v>8.8000000000000007</c:v>
                </c:pt>
                <c:pt idx="14">
                  <c:v>8.1</c:v>
                </c:pt>
                <c:pt idx="15">
                  <c:v>8</c:v>
                </c:pt>
                <c:pt idx="16">
                  <c:v>7.6</c:v>
                </c:pt>
                <c:pt idx="17">
                  <c:v>7.5</c:v>
                </c:pt>
                <c:pt idx="18">
                  <c:v>7.2</c:v>
                </c:pt>
                <c:pt idx="19">
                  <c:v>7.2</c:v>
                </c:pt>
                <c:pt idx="20">
                  <c:v>7.2</c:v>
                </c:pt>
                <c:pt idx="21">
                  <c:v>7.1</c:v>
                </c:pt>
                <c:pt idx="22">
                  <c:v>7.1</c:v>
                </c:pt>
                <c:pt idx="23">
                  <c:v>7.1</c:v>
                </c:pt>
                <c:pt idx="24">
                  <c:v>7.1</c:v>
                </c:pt>
                <c:pt idx="25">
                  <c:v>7.1</c:v>
                </c:pt>
              </c:numCache>
            </c:numRef>
          </c:xVal>
          <c:yVal>
            <c:numRef>
              <c:f>'WYNONAH PROFILES'!$B$126:$B$151</c:f>
              <c:numCache>
                <c:formatCode>General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E6B-47C4-B6EC-8CC111BEEB22}"/>
            </c:ext>
          </c:extLst>
        </c:ser>
        <c:ser>
          <c:idx val="9"/>
          <c:order val="3"/>
          <c:tx>
            <c:strRef>
              <c:f>'WYNONAH PROFILES'!$A$160</c:f>
              <c:strCache>
                <c:ptCount val="1"/>
                <c:pt idx="0">
                  <c:v>29-Aug-2022</c:v>
                </c:pt>
              </c:strCache>
            </c:strRef>
          </c:tx>
          <c:spPr>
            <a:ln w="19050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xVal>
            <c:numRef>
              <c:f>'WYNONAH PROFILES'!$C$160:$C$185</c:f>
              <c:numCache>
                <c:formatCode>General</c:formatCode>
                <c:ptCount val="26"/>
                <c:pt idx="0">
                  <c:v>27.1</c:v>
                </c:pt>
                <c:pt idx="1">
                  <c:v>27</c:v>
                </c:pt>
                <c:pt idx="2">
                  <c:v>26.9</c:v>
                </c:pt>
                <c:pt idx="3">
                  <c:v>26.9</c:v>
                </c:pt>
                <c:pt idx="4">
                  <c:v>26.9</c:v>
                </c:pt>
                <c:pt idx="5">
                  <c:v>26.8</c:v>
                </c:pt>
                <c:pt idx="6">
                  <c:v>24</c:v>
                </c:pt>
                <c:pt idx="7">
                  <c:v>20.9</c:v>
                </c:pt>
                <c:pt idx="8">
                  <c:v>17</c:v>
                </c:pt>
                <c:pt idx="9">
                  <c:v>13.4</c:v>
                </c:pt>
                <c:pt idx="10" formatCode="0.00">
                  <c:v>12.222222222222221</c:v>
                </c:pt>
                <c:pt idx="11">
                  <c:v>12</c:v>
                </c:pt>
                <c:pt idx="12">
                  <c:v>10.9</c:v>
                </c:pt>
                <c:pt idx="13">
                  <c:v>10</c:v>
                </c:pt>
                <c:pt idx="14">
                  <c:v>9</c:v>
                </c:pt>
                <c:pt idx="15">
                  <c:v>8.4</c:v>
                </c:pt>
                <c:pt idx="16">
                  <c:v>8</c:v>
                </c:pt>
                <c:pt idx="17">
                  <c:v>7.9</c:v>
                </c:pt>
                <c:pt idx="18">
                  <c:v>7.6</c:v>
                </c:pt>
                <c:pt idx="19">
                  <c:v>7.5</c:v>
                </c:pt>
                <c:pt idx="20">
                  <c:v>7.4</c:v>
                </c:pt>
                <c:pt idx="21">
                  <c:v>7.4</c:v>
                </c:pt>
                <c:pt idx="22">
                  <c:v>7.4</c:v>
                </c:pt>
                <c:pt idx="23">
                  <c:v>7.3</c:v>
                </c:pt>
                <c:pt idx="24">
                  <c:v>7.2</c:v>
                </c:pt>
                <c:pt idx="25">
                  <c:v>7.1</c:v>
                </c:pt>
              </c:numCache>
            </c:numRef>
          </c:xVal>
          <c:yVal>
            <c:numRef>
              <c:f>'WYNONAH PROFILES'!$B$160:$B$185</c:f>
              <c:numCache>
                <c:formatCode>General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5E6B-47C4-B6EC-8CC111BEEB22}"/>
            </c:ext>
          </c:extLst>
        </c:ser>
        <c:ser>
          <c:idx val="10"/>
          <c:order val="4"/>
          <c:tx>
            <c:strRef>
              <c:f>'WYNONAH PROFILES'!$A$192</c:f>
              <c:strCache>
                <c:ptCount val="1"/>
                <c:pt idx="0">
                  <c:v>6-Oct-2022</c:v>
                </c:pt>
              </c:strCache>
            </c:strRef>
          </c:tx>
          <c:spPr>
            <a:ln w="19050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xVal>
            <c:numRef>
              <c:f>'WYNONAH PROFILES'!$C$192:$C$198</c:f>
              <c:numCache>
                <c:formatCode>0.00</c:formatCode>
                <c:ptCount val="7"/>
                <c:pt idx="0">
                  <c:v>19.444444444444443</c:v>
                </c:pt>
                <c:pt idx="1">
                  <c:v>16.611111111111111</c:v>
                </c:pt>
                <c:pt idx="2">
                  <c:v>15.666666666666668</c:v>
                </c:pt>
                <c:pt idx="3">
                  <c:v>11.444444444444445</c:v>
                </c:pt>
                <c:pt idx="4">
                  <c:v>7.7777777777777777</c:v>
                </c:pt>
                <c:pt idx="5">
                  <c:v>7.1111111111111089</c:v>
                </c:pt>
                <c:pt idx="6">
                  <c:v>7.0000000000000009</c:v>
                </c:pt>
              </c:numCache>
            </c:numRef>
          </c:xVal>
          <c:yVal>
            <c:numRef>
              <c:f>'WYNONAH PROFILES'!$B$192:$B$198</c:f>
              <c:numCache>
                <c:formatCode>General</c:formatCode>
                <c:ptCount val="7"/>
                <c:pt idx="0">
                  <c:v>3</c:v>
                </c:pt>
                <c:pt idx="1">
                  <c:v>6</c:v>
                </c:pt>
                <c:pt idx="2">
                  <c:v>9</c:v>
                </c:pt>
                <c:pt idx="3">
                  <c:v>12</c:v>
                </c:pt>
                <c:pt idx="4">
                  <c:v>15</c:v>
                </c:pt>
                <c:pt idx="5">
                  <c:v>18.5</c:v>
                </c:pt>
                <c:pt idx="6">
                  <c:v>21.5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5E6B-47C4-B6EC-8CC111BEEB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6332728"/>
        <c:axId val="536339448"/>
      </c:scatterChart>
      <c:valAx>
        <c:axId val="536332728"/>
        <c:scaling>
          <c:orientation val="minMax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20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Temperature (°C)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0.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536339448"/>
        <c:crosses val="max"/>
        <c:crossBetween val="midCat"/>
      </c:valAx>
      <c:valAx>
        <c:axId val="536339448"/>
        <c:scaling>
          <c:orientation val="maxMin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20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Depth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536332728"/>
        <c:crosses val="autoZero"/>
        <c:crossBetween val="midCat"/>
      </c:valAx>
      <c:spPr>
        <a:noFill/>
        <a:ln w="25400">
          <a:noFill/>
        </a:ln>
        <a:effectLst/>
      </c:spPr>
    </c:plotArea>
    <c:legend>
      <c:legendPos val="r"/>
      <c:layout>
        <c:manualLayout>
          <c:xMode val="edge"/>
          <c:yMode val="edge"/>
          <c:x val="0.11545305470695945"/>
          <c:y val="1.9551392282861176E-2"/>
          <c:w val="0.19197357160955972"/>
          <c:h val="0.4161927172896491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Wynonah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158681273763254"/>
          <c:y val="0.17573033707865171"/>
          <c:w val="0.81784441962162024"/>
          <c:h val="0.63767743077059191"/>
        </c:manualLayout>
      </c:layout>
      <c:scatterChart>
        <c:scatterStyle val="lineMarker"/>
        <c:varyColors val="0"/>
        <c:ser>
          <c:idx val="1"/>
          <c:order val="0"/>
          <c:tx>
            <c:strRef>
              <c:f>'WYNONAH PROFILES'!$A$6</c:f>
              <c:strCache>
                <c:ptCount val="1"/>
                <c:pt idx="0">
                  <c:v>2-May-2021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'WYNONAH PROFILES'!$D$6:$D$14</c:f>
              <c:numCache>
                <c:formatCode>General</c:formatCode>
                <c:ptCount val="9"/>
                <c:pt idx="0">
                  <c:v>9.24</c:v>
                </c:pt>
                <c:pt idx="1">
                  <c:v>9.09</c:v>
                </c:pt>
                <c:pt idx="2">
                  <c:v>9.0399999999999991</c:v>
                </c:pt>
                <c:pt idx="3">
                  <c:v>9.9600000000000009</c:v>
                </c:pt>
                <c:pt idx="4">
                  <c:v>10.55</c:v>
                </c:pt>
                <c:pt idx="5">
                  <c:v>10.75</c:v>
                </c:pt>
                <c:pt idx="6">
                  <c:v>9.98</c:v>
                </c:pt>
                <c:pt idx="7">
                  <c:v>9.1999999999999993</c:v>
                </c:pt>
                <c:pt idx="8">
                  <c:v>8.7799999999999994</c:v>
                </c:pt>
              </c:numCache>
            </c:numRef>
          </c:xVal>
          <c:yVal>
            <c:numRef>
              <c:f>'WYNONAH PROFILES'!$B$6:$B$14</c:f>
              <c:numCache>
                <c:formatCode>General</c:formatCode>
                <c:ptCount val="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6</c:v>
                </c:pt>
                <c:pt idx="4">
                  <c:v>9</c:v>
                </c:pt>
                <c:pt idx="5">
                  <c:v>12</c:v>
                </c:pt>
                <c:pt idx="6">
                  <c:v>15</c:v>
                </c:pt>
                <c:pt idx="7">
                  <c:v>18.5</c:v>
                </c:pt>
                <c:pt idx="8">
                  <c:v>21.5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1E7-4DAF-A43B-AD7B33AF2AAC}"/>
            </c:ext>
          </c:extLst>
        </c:ser>
        <c:ser>
          <c:idx val="0"/>
          <c:order val="1"/>
          <c:tx>
            <c:strRef>
              <c:f>'WYNONAH PROFILES'!$A$15</c:f>
              <c:strCache>
                <c:ptCount val="1"/>
                <c:pt idx="0">
                  <c:v>21-Jun-2021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'WYNONAH PROFILES'!$D$15:$D$23</c:f>
              <c:numCache>
                <c:formatCode>General</c:formatCode>
                <c:ptCount val="9"/>
                <c:pt idx="0">
                  <c:v>6.7</c:v>
                </c:pt>
                <c:pt idx="1">
                  <c:v>6.62</c:v>
                </c:pt>
                <c:pt idx="2">
                  <c:v>6.25</c:v>
                </c:pt>
                <c:pt idx="3">
                  <c:v>8.83</c:v>
                </c:pt>
                <c:pt idx="4">
                  <c:v>9.5500000000000007</c:v>
                </c:pt>
                <c:pt idx="5">
                  <c:v>8.76</c:v>
                </c:pt>
                <c:pt idx="6">
                  <c:v>7.33</c:v>
                </c:pt>
                <c:pt idx="7">
                  <c:v>6.16</c:v>
                </c:pt>
                <c:pt idx="8">
                  <c:v>5.73</c:v>
                </c:pt>
              </c:numCache>
            </c:numRef>
          </c:xVal>
          <c:yVal>
            <c:numRef>
              <c:f>'WYNONAH PROFILES'!$B$15:$B$23</c:f>
              <c:numCache>
                <c:formatCode>General</c:formatCode>
                <c:ptCount val="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6</c:v>
                </c:pt>
                <c:pt idx="4">
                  <c:v>9</c:v>
                </c:pt>
                <c:pt idx="5">
                  <c:v>12</c:v>
                </c:pt>
                <c:pt idx="6">
                  <c:v>15</c:v>
                </c:pt>
                <c:pt idx="7">
                  <c:v>18.5</c:v>
                </c:pt>
                <c:pt idx="8">
                  <c:v>21.5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1E7-4DAF-A43B-AD7B33AF2AAC}"/>
            </c:ext>
          </c:extLst>
        </c:ser>
        <c:ser>
          <c:idx val="2"/>
          <c:order val="2"/>
          <c:tx>
            <c:strRef>
              <c:f>'WYNONAH PROFILES'!$A$33</c:f>
              <c:strCache>
                <c:ptCount val="1"/>
                <c:pt idx="0">
                  <c:v>20-Jul-2021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'WYNONAH PROFILES'!$D$33:$D$58</c:f>
              <c:numCache>
                <c:formatCode>General</c:formatCode>
                <c:ptCount val="26"/>
                <c:pt idx="0">
                  <c:v>8.1999999999999993</c:v>
                </c:pt>
                <c:pt idx="1">
                  <c:v>8.1999999999999993</c:v>
                </c:pt>
                <c:pt idx="2">
                  <c:v>8</c:v>
                </c:pt>
                <c:pt idx="3">
                  <c:v>8.1999999999999993</c:v>
                </c:pt>
                <c:pt idx="4">
                  <c:v>8.1999999999999993</c:v>
                </c:pt>
                <c:pt idx="5">
                  <c:v>7.8</c:v>
                </c:pt>
                <c:pt idx="6">
                  <c:v>8.5</c:v>
                </c:pt>
                <c:pt idx="7">
                  <c:v>9.4</c:v>
                </c:pt>
                <c:pt idx="8">
                  <c:v>10.1</c:v>
                </c:pt>
                <c:pt idx="9">
                  <c:v>10.199999999999999</c:v>
                </c:pt>
                <c:pt idx="10">
                  <c:v>10.3</c:v>
                </c:pt>
                <c:pt idx="11">
                  <c:v>10.1</c:v>
                </c:pt>
                <c:pt idx="12">
                  <c:v>9.6</c:v>
                </c:pt>
                <c:pt idx="13">
                  <c:v>8.6</c:v>
                </c:pt>
                <c:pt idx="14">
                  <c:v>8</c:v>
                </c:pt>
                <c:pt idx="15">
                  <c:v>7.1</c:v>
                </c:pt>
                <c:pt idx="16">
                  <c:v>6.1</c:v>
                </c:pt>
                <c:pt idx="17">
                  <c:v>5.5</c:v>
                </c:pt>
                <c:pt idx="18">
                  <c:v>5.0999999999999996</c:v>
                </c:pt>
                <c:pt idx="19">
                  <c:v>4.9000000000000004</c:v>
                </c:pt>
                <c:pt idx="20">
                  <c:v>4.5</c:v>
                </c:pt>
                <c:pt idx="21">
                  <c:v>4.2</c:v>
                </c:pt>
                <c:pt idx="22">
                  <c:v>4</c:v>
                </c:pt>
                <c:pt idx="23">
                  <c:v>3.8</c:v>
                </c:pt>
                <c:pt idx="24">
                  <c:v>2</c:v>
                </c:pt>
                <c:pt idx="25">
                  <c:v>1.2</c:v>
                </c:pt>
              </c:numCache>
            </c:numRef>
          </c:xVal>
          <c:yVal>
            <c:numRef>
              <c:f>'WYNONAH PROFILES'!$B$33:$B$58</c:f>
              <c:numCache>
                <c:formatCode>General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1E7-4DAF-A43B-AD7B33AF2AAC}"/>
            </c:ext>
          </c:extLst>
        </c:ser>
        <c:ser>
          <c:idx val="3"/>
          <c:order val="3"/>
          <c:tx>
            <c:strRef>
              <c:f>'WYNONAH PROFILES'!$A$67</c:f>
              <c:strCache>
                <c:ptCount val="1"/>
                <c:pt idx="0">
                  <c:v>31-Aug-2021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'WYNONAH PROFILES'!$D$67:$D$92</c:f>
              <c:numCache>
                <c:formatCode>General</c:formatCode>
                <c:ptCount val="26"/>
                <c:pt idx="0">
                  <c:v>9</c:v>
                </c:pt>
                <c:pt idx="1">
                  <c:v>8.9</c:v>
                </c:pt>
                <c:pt idx="2">
                  <c:v>8.6999999999999993</c:v>
                </c:pt>
                <c:pt idx="3">
                  <c:v>8.6999999999999993</c:v>
                </c:pt>
                <c:pt idx="4">
                  <c:v>8.6999999999999993</c:v>
                </c:pt>
                <c:pt idx="5">
                  <c:v>8.4</c:v>
                </c:pt>
                <c:pt idx="6">
                  <c:v>7.1</c:v>
                </c:pt>
                <c:pt idx="7">
                  <c:v>8</c:v>
                </c:pt>
                <c:pt idx="8">
                  <c:v>9.1999999999999993</c:v>
                </c:pt>
                <c:pt idx="9">
                  <c:v>10.1</c:v>
                </c:pt>
                <c:pt idx="10">
                  <c:v>10.1</c:v>
                </c:pt>
                <c:pt idx="11">
                  <c:v>9.5</c:v>
                </c:pt>
                <c:pt idx="12">
                  <c:v>8.1</c:v>
                </c:pt>
                <c:pt idx="13">
                  <c:v>6.8</c:v>
                </c:pt>
                <c:pt idx="14">
                  <c:v>4.5999999999999996</c:v>
                </c:pt>
                <c:pt idx="15">
                  <c:v>4.3</c:v>
                </c:pt>
                <c:pt idx="16">
                  <c:v>3.1</c:v>
                </c:pt>
                <c:pt idx="17">
                  <c:v>2</c:v>
                </c:pt>
                <c:pt idx="18">
                  <c:v>1.6</c:v>
                </c:pt>
                <c:pt idx="19">
                  <c:v>1.2</c:v>
                </c:pt>
                <c:pt idx="20">
                  <c:v>1</c:v>
                </c:pt>
                <c:pt idx="21">
                  <c:v>0.8</c:v>
                </c:pt>
                <c:pt idx="22">
                  <c:v>0.6</c:v>
                </c:pt>
                <c:pt idx="23">
                  <c:v>0.4</c:v>
                </c:pt>
                <c:pt idx="24">
                  <c:v>0.4</c:v>
                </c:pt>
                <c:pt idx="25">
                  <c:v>0.3</c:v>
                </c:pt>
              </c:numCache>
            </c:numRef>
          </c:xVal>
          <c:yVal>
            <c:numRef>
              <c:f>'WYNONAH PROFILES'!$B$67:$B$92</c:f>
              <c:numCache>
                <c:formatCode>General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1E7-4DAF-A43B-AD7B33AF2AAC}"/>
            </c:ext>
          </c:extLst>
        </c:ser>
        <c:ser>
          <c:idx val="4"/>
          <c:order val="4"/>
          <c:tx>
            <c:strRef>
              <c:f>'WYNONAH PROFILES'!$A$93</c:f>
              <c:strCache>
                <c:ptCount val="1"/>
                <c:pt idx="0">
                  <c:v>29-Sep-2021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'WYNONAH PROFILES'!$D$93:$D$100</c:f>
              <c:numCache>
                <c:formatCode>General</c:formatCode>
                <c:ptCount val="8"/>
                <c:pt idx="0">
                  <c:v>5.6</c:v>
                </c:pt>
                <c:pt idx="1">
                  <c:v>5.6</c:v>
                </c:pt>
                <c:pt idx="2">
                  <c:v>5.4</c:v>
                </c:pt>
                <c:pt idx="3">
                  <c:v>2.64</c:v>
                </c:pt>
                <c:pt idx="4">
                  <c:v>3.7</c:v>
                </c:pt>
                <c:pt idx="5">
                  <c:v>2.09</c:v>
                </c:pt>
                <c:pt idx="6">
                  <c:v>0.43</c:v>
                </c:pt>
                <c:pt idx="7">
                  <c:v>0.14000000000000001</c:v>
                </c:pt>
              </c:numCache>
            </c:numRef>
          </c:xVal>
          <c:yVal>
            <c:numRef>
              <c:f>'WYNONAH PROFILES'!$B$93:$B$100</c:f>
              <c:numCache>
                <c:formatCode>General</c:formatCode>
                <c:ptCount val="8"/>
                <c:pt idx="0">
                  <c:v>1</c:v>
                </c:pt>
                <c:pt idx="1">
                  <c:v>3</c:v>
                </c:pt>
                <c:pt idx="2">
                  <c:v>6</c:v>
                </c:pt>
                <c:pt idx="3">
                  <c:v>9</c:v>
                </c:pt>
                <c:pt idx="4">
                  <c:v>12</c:v>
                </c:pt>
                <c:pt idx="5">
                  <c:v>15</c:v>
                </c:pt>
                <c:pt idx="6">
                  <c:v>18.5</c:v>
                </c:pt>
                <c:pt idx="7">
                  <c:v>21.5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1E7-4DAF-A43B-AD7B33AF2AAC}"/>
            </c:ext>
          </c:extLst>
        </c:ser>
        <c:ser>
          <c:idx val="5"/>
          <c:order val="5"/>
          <c:tx>
            <c:strRef>
              <c:f>'WYNONAH PROFILES'!$A$101</c:f>
              <c:strCache>
                <c:ptCount val="1"/>
                <c:pt idx="0">
                  <c:v>22-Oct-2021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xVal>
            <c:numRef>
              <c:f>'WYNONAH PROFILES'!$D$101:$D$108</c:f>
              <c:numCache>
                <c:formatCode>General</c:formatCode>
                <c:ptCount val="8"/>
                <c:pt idx="0">
                  <c:v>5.6</c:v>
                </c:pt>
                <c:pt idx="1">
                  <c:v>5.6</c:v>
                </c:pt>
                <c:pt idx="2">
                  <c:v>5.4</c:v>
                </c:pt>
                <c:pt idx="3">
                  <c:v>2.64</c:v>
                </c:pt>
                <c:pt idx="4">
                  <c:v>3.7</c:v>
                </c:pt>
                <c:pt idx="5">
                  <c:v>2.09</c:v>
                </c:pt>
                <c:pt idx="6">
                  <c:v>0.43</c:v>
                </c:pt>
                <c:pt idx="7">
                  <c:v>0.14000000000000001</c:v>
                </c:pt>
              </c:numCache>
            </c:numRef>
          </c:xVal>
          <c:yVal>
            <c:numRef>
              <c:f>'WYNONAH PROFILES'!$B$101:$B$108</c:f>
              <c:numCache>
                <c:formatCode>General</c:formatCode>
                <c:ptCount val="8"/>
                <c:pt idx="0">
                  <c:v>1</c:v>
                </c:pt>
                <c:pt idx="1">
                  <c:v>3</c:v>
                </c:pt>
                <c:pt idx="2">
                  <c:v>6</c:v>
                </c:pt>
                <c:pt idx="3">
                  <c:v>9</c:v>
                </c:pt>
                <c:pt idx="4">
                  <c:v>12</c:v>
                </c:pt>
                <c:pt idx="5">
                  <c:v>15</c:v>
                </c:pt>
                <c:pt idx="6">
                  <c:v>18.5</c:v>
                </c:pt>
                <c:pt idx="7">
                  <c:v>21.5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1E7-4DAF-A43B-AD7B33AF2A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6332728"/>
        <c:axId val="536339448"/>
      </c:scatterChart>
      <c:valAx>
        <c:axId val="5363327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20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 Dissolved</a:t>
                </a:r>
                <a:r>
                  <a:rPr lang="en-US" sz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 Oxygen (mg/L)</a:t>
                </a:r>
                <a:endParaRPr lang="en-US" sz="1200">
                  <a:solidFill>
                    <a:sysClr val="windowText" lastClr="000000"/>
                  </a:solidFill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0.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536339448"/>
        <c:crosses val="max"/>
        <c:crossBetween val="midCat"/>
      </c:valAx>
      <c:valAx>
        <c:axId val="536339448"/>
        <c:scaling>
          <c:orientation val="maxMin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20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Depth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53633272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3478434675760495"/>
          <c:y val="4.2257217847769058E-3"/>
          <c:w val="0.19197357160955972"/>
          <c:h val="0.3357329471747065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Wynonah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158681273763254"/>
          <c:y val="0.17573033707865171"/>
          <c:w val="0.81784441962162024"/>
          <c:h val="0.63767743077059191"/>
        </c:manualLayout>
      </c:layout>
      <c:scatterChart>
        <c:scatterStyle val="lineMarker"/>
        <c:varyColors val="0"/>
        <c:ser>
          <c:idx val="11"/>
          <c:order val="0"/>
          <c:tx>
            <c:strRef>
              <c:f>'WYNONAH PROFILES'!$A$222</c:f>
              <c:strCache>
                <c:ptCount val="1"/>
                <c:pt idx="0">
                  <c:v>25-Jun-2024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chemeClr val="accent5">
                  <a:alpha val="95000"/>
                </a:schemeClr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'WYNONAH PROFILES'!$C$222:$C$237</c:f>
              <c:numCache>
                <c:formatCode>General</c:formatCode>
                <c:ptCount val="16"/>
                <c:pt idx="0">
                  <c:v>25.7</c:v>
                </c:pt>
                <c:pt idx="1">
                  <c:v>25.2</c:v>
                </c:pt>
                <c:pt idx="2">
                  <c:v>24.9</c:v>
                </c:pt>
                <c:pt idx="3">
                  <c:v>20</c:v>
                </c:pt>
                <c:pt idx="4">
                  <c:v>15.1</c:v>
                </c:pt>
                <c:pt idx="5">
                  <c:v>11.9</c:v>
                </c:pt>
                <c:pt idx="6">
                  <c:v>11.2</c:v>
                </c:pt>
                <c:pt idx="7">
                  <c:v>8.5</c:v>
                </c:pt>
                <c:pt idx="8">
                  <c:v>7.3</c:v>
                </c:pt>
                <c:pt idx="9">
                  <c:v>6.9</c:v>
                </c:pt>
                <c:pt idx="10">
                  <c:v>6.8</c:v>
                </c:pt>
                <c:pt idx="11">
                  <c:v>6.7</c:v>
                </c:pt>
                <c:pt idx="12">
                  <c:v>6.7</c:v>
                </c:pt>
                <c:pt idx="13">
                  <c:v>6.6</c:v>
                </c:pt>
                <c:pt idx="14">
                  <c:v>6.6</c:v>
                </c:pt>
                <c:pt idx="15">
                  <c:v>6.5</c:v>
                </c:pt>
              </c:numCache>
            </c:numRef>
          </c:xVal>
          <c:yVal>
            <c:numRef>
              <c:f>'WYNONAH PROFILES'!$B$222:$B$237</c:f>
              <c:numCache>
                <c:formatCode>0</c:formatCode>
                <c:ptCount val="16"/>
                <c:pt idx="0">
                  <c:v>0.9144000000000001</c:v>
                </c:pt>
                <c:pt idx="1">
                  <c:v>3.048</c:v>
                </c:pt>
                <c:pt idx="2">
                  <c:v>4.5720000000000001</c:v>
                </c:pt>
                <c:pt idx="3">
                  <c:v>6.0960000000000001</c:v>
                </c:pt>
                <c:pt idx="4">
                  <c:v>7.62</c:v>
                </c:pt>
                <c:pt idx="5">
                  <c:v>9.1440000000000001</c:v>
                </c:pt>
                <c:pt idx="6">
                  <c:v>10.668000000000001</c:v>
                </c:pt>
                <c:pt idx="7">
                  <c:v>12.192</c:v>
                </c:pt>
                <c:pt idx="8">
                  <c:v>13.716000000000001</c:v>
                </c:pt>
                <c:pt idx="9">
                  <c:v>15.24</c:v>
                </c:pt>
                <c:pt idx="10">
                  <c:v>16.763999999999999</c:v>
                </c:pt>
                <c:pt idx="11">
                  <c:v>18.288</c:v>
                </c:pt>
                <c:pt idx="12">
                  <c:v>19.812000000000001</c:v>
                </c:pt>
                <c:pt idx="13">
                  <c:v>21.336000000000002</c:v>
                </c:pt>
                <c:pt idx="14">
                  <c:v>22.86</c:v>
                </c:pt>
                <c:pt idx="15">
                  <c:v>24.384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2FBD-407F-8C33-3F867B4C8B06}"/>
            </c:ext>
          </c:extLst>
        </c:ser>
        <c:ser>
          <c:idx val="12"/>
          <c:order val="1"/>
          <c:tx>
            <c:strRef>
              <c:f>'WYNONAH PROFILES'!$A$238</c:f>
              <c:strCache>
                <c:ptCount val="1"/>
                <c:pt idx="0">
                  <c:v>18-Jul-2024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'WYNONAH PROFILES'!$C$238:$C$253</c:f>
              <c:numCache>
                <c:formatCode>General</c:formatCode>
                <c:ptCount val="16"/>
                <c:pt idx="0">
                  <c:v>28.1</c:v>
                </c:pt>
                <c:pt idx="1">
                  <c:v>28.1</c:v>
                </c:pt>
                <c:pt idx="2">
                  <c:v>28.1</c:v>
                </c:pt>
                <c:pt idx="3">
                  <c:v>27.2</c:v>
                </c:pt>
                <c:pt idx="4">
                  <c:v>23.5</c:v>
                </c:pt>
                <c:pt idx="5">
                  <c:v>16.5</c:v>
                </c:pt>
                <c:pt idx="6">
                  <c:v>14.8</c:v>
                </c:pt>
                <c:pt idx="7">
                  <c:v>10.8</c:v>
                </c:pt>
                <c:pt idx="8">
                  <c:v>8.9</c:v>
                </c:pt>
                <c:pt idx="9">
                  <c:v>8.1</c:v>
                </c:pt>
                <c:pt idx="10">
                  <c:v>7.8</c:v>
                </c:pt>
                <c:pt idx="11">
                  <c:v>7.2</c:v>
                </c:pt>
                <c:pt idx="12">
                  <c:v>7.2</c:v>
                </c:pt>
                <c:pt idx="13">
                  <c:v>7</c:v>
                </c:pt>
                <c:pt idx="14">
                  <c:v>7</c:v>
                </c:pt>
                <c:pt idx="15">
                  <c:v>6.7</c:v>
                </c:pt>
              </c:numCache>
            </c:numRef>
          </c:xVal>
          <c:yVal>
            <c:numRef>
              <c:f>'WYNONAH PROFILES'!$B$238:$B$253</c:f>
              <c:numCache>
                <c:formatCode>General</c:formatCode>
                <c:ptCount val="1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4.5</c:v>
                </c:pt>
                <c:pt idx="4">
                  <c:v>6</c:v>
                </c:pt>
                <c:pt idx="5">
                  <c:v>7.5</c:v>
                </c:pt>
                <c:pt idx="6">
                  <c:v>9</c:v>
                </c:pt>
                <c:pt idx="7">
                  <c:v>10.5</c:v>
                </c:pt>
                <c:pt idx="8">
                  <c:v>12</c:v>
                </c:pt>
                <c:pt idx="9">
                  <c:v>14</c:v>
                </c:pt>
                <c:pt idx="10">
                  <c:v>15</c:v>
                </c:pt>
                <c:pt idx="11">
                  <c:v>17</c:v>
                </c:pt>
                <c:pt idx="12">
                  <c:v>18</c:v>
                </c:pt>
                <c:pt idx="13">
                  <c:v>20</c:v>
                </c:pt>
                <c:pt idx="14">
                  <c:v>21</c:v>
                </c:pt>
                <c:pt idx="15">
                  <c:v>23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2FBD-407F-8C33-3F867B4C8B06}"/>
            </c:ext>
          </c:extLst>
        </c:ser>
        <c:ser>
          <c:idx val="13"/>
          <c:order val="2"/>
          <c:tx>
            <c:strRef>
              <c:f>'WYNONAH PROFILES'!$A$254</c:f>
              <c:strCache>
                <c:ptCount val="1"/>
                <c:pt idx="0">
                  <c:v>21-Aug-2024</c:v>
                </c:pt>
              </c:strCache>
            </c:strRef>
          </c:tx>
          <c:spPr>
            <a:ln w="19050" cap="rnd">
              <a:solidFill>
                <a:schemeClr val="accent2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'WYNONAH PROFILES'!$C$254:$C$268</c:f>
              <c:numCache>
                <c:formatCode>General</c:formatCode>
                <c:ptCount val="15"/>
                <c:pt idx="0">
                  <c:v>23.4</c:v>
                </c:pt>
                <c:pt idx="1">
                  <c:v>23.4</c:v>
                </c:pt>
                <c:pt idx="2">
                  <c:v>23.4</c:v>
                </c:pt>
                <c:pt idx="3">
                  <c:v>23.4</c:v>
                </c:pt>
                <c:pt idx="4">
                  <c:v>23.4</c:v>
                </c:pt>
                <c:pt idx="5">
                  <c:v>20.3</c:v>
                </c:pt>
                <c:pt idx="6">
                  <c:v>15.5</c:v>
                </c:pt>
                <c:pt idx="7">
                  <c:v>12.2</c:v>
                </c:pt>
                <c:pt idx="8">
                  <c:v>10.1</c:v>
                </c:pt>
                <c:pt idx="9">
                  <c:v>8.6</c:v>
                </c:pt>
                <c:pt idx="10">
                  <c:v>7.5</c:v>
                </c:pt>
                <c:pt idx="11">
                  <c:v>7</c:v>
                </c:pt>
                <c:pt idx="12">
                  <c:v>6.8</c:v>
                </c:pt>
                <c:pt idx="13">
                  <c:v>6.8</c:v>
                </c:pt>
                <c:pt idx="14">
                  <c:v>6.7</c:v>
                </c:pt>
              </c:numCache>
            </c:numRef>
          </c:xVal>
          <c:yVal>
            <c:numRef>
              <c:f>'WYNONAH PROFILES'!$B$254:$B$268</c:f>
              <c:numCache>
                <c:formatCode>General</c:formatCode>
                <c:ptCount val="1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4.5</c:v>
                </c:pt>
                <c:pt idx="4">
                  <c:v>6</c:v>
                </c:pt>
                <c:pt idx="5">
                  <c:v>7.5</c:v>
                </c:pt>
                <c:pt idx="6">
                  <c:v>9</c:v>
                </c:pt>
                <c:pt idx="7">
                  <c:v>10.5</c:v>
                </c:pt>
                <c:pt idx="8">
                  <c:v>12</c:v>
                </c:pt>
                <c:pt idx="9">
                  <c:v>14</c:v>
                </c:pt>
                <c:pt idx="10">
                  <c:v>15</c:v>
                </c:pt>
                <c:pt idx="11">
                  <c:v>17</c:v>
                </c:pt>
                <c:pt idx="12">
                  <c:v>18</c:v>
                </c:pt>
                <c:pt idx="13">
                  <c:v>20</c:v>
                </c:pt>
                <c:pt idx="14">
                  <c:v>21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2FBD-407F-8C33-3F867B4C8B06}"/>
            </c:ext>
          </c:extLst>
        </c:ser>
        <c:ser>
          <c:idx val="1"/>
          <c:order val="3"/>
          <c:tx>
            <c:strRef>
              <c:f>'WYNONAH PROFILES'!$A$269</c:f>
              <c:strCache>
                <c:ptCount val="1"/>
                <c:pt idx="0">
                  <c:v>24-Sep-2024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'WYNONAH PROFILES'!$C$269:$C$279</c:f>
              <c:numCache>
                <c:formatCode>General</c:formatCode>
                <c:ptCount val="11"/>
                <c:pt idx="0">
                  <c:v>22.1</c:v>
                </c:pt>
                <c:pt idx="1">
                  <c:v>22.4</c:v>
                </c:pt>
                <c:pt idx="2">
                  <c:v>22.4</c:v>
                </c:pt>
                <c:pt idx="3">
                  <c:v>22.4</c:v>
                </c:pt>
                <c:pt idx="4">
                  <c:v>22.4</c:v>
                </c:pt>
                <c:pt idx="5">
                  <c:v>22.4</c:v>
                </c:pt>
                <c:pt idx="6">
                  <c:v>22.4</c:v>
                </c:pt>
                <c:pt idx="7">
                  <c:v>22.4</c:v>
                </c:pt>
                <c:pt idx="8">
                  <c:v>22.4</c:v>
                </c:pt>
                <c:pt idx="9">
                  <c:v>22.2</c:v>
                </c:pt>
                <c:pt idx="10">
                  <c:v>19.5</c:v>
                </c:pt>
              </c:numCache>
            </c:numRef>
          </c:xVal>
          <c:yVal>
            <c:numRef>
              <c:f>'WYNONAH PROFILES'!$B$269:$B$279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BB1-4E41-B422-C81788778388}"/>
            </c:ext>
          </c:extLst>
        </c:ser>
        <c:ser>
          <c:idx val="0"/>
          <c:order val="4"/>
          <c:tx>
            <c:strRef>
              <c:f>'WYNONAH PROFILES'!$A$280</c:f>
              <c:strCache>
                <c:ptCount val="1"/>
                <c:pt idx="0">
                  <c:v>8-Oct-2024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xVal>
            <c:numRef>
              <c:f>'WYNONAH PROFILES'!$C$280:$C$294</c:f>
              <c:numCache>
                <c:formatCode>General</c:formatCode>
                <c:ptCount val="15"/>
                <c:pt idx="0">
                  <c:v>18.8</c:v>
                </c:pt>
                <c:pt idx="1">
                  <c:v>18.8</c:v>
                </c:pt>
                <c:pt idx="2">
                  <c:v>18.8</c:v>
                </c:pt>
                <c:pt idx="3">
                  <c:v>18.8</c:v>
                </c:pt>
                <c:pt idx="4">
                  <c:v>18.7</c:v>
                </c:pt>
                <c:pt idx="5">
                  <c:v>18.399999999999999</c:v>
                </c:pt>
                <c:pt idx="6">
                  <c:v>13.4</c:v>
                </c:pt>
                <c:pt idx="7">
                  <c:v>10.4</c:v>
                </c:pt>
                <c:pt idx="8">
                  <c:v>8.9</c:v>
                </c:pt>
                <c:pt idx="9">
                  <c:v>8</c:v>
                </c:pt>
                <c:pt idx="10">
                  <c:v>7.2</c:v>
                </c:pt>
                <c:pt idx="11">
                  <c:v>6.8</c:v>
                </c:pt>
                <c:pt idx="12">
                  <c:v>6.7</c:v>
                </c:pt>
                <c:pt idx="13">
                  <c:v>6.6</c:v>
                </c:pt>
                <c:pt idx="14">
                  <c:v>6.5</c:v>
                </c:pt>
              </c:numCache>
            </c:numRef>
          </c:xVal>
          <c:yVal>
            <c:numRef>
              <c:f>'WYNONAH PROFILES'!$B$280:$B$294</c:f>
              <c:numCache>
                <c:formatCode>0.0</c:formatCode>
                <c:ptCount val="15"/>
                <c:pt idx="0">
                  <c:v>0.9144000000000001</c:v>
                </c:pt>
                <c:pt idx="1">
                  <c:v>3.048</c:v>
                </c:pt>
                <c:pt idx="2">
                  <c:v>4.5720000000000001</c:v>
                </c:pt>
                <c:pt idx="3">
                  <c:v>6.0960000000000001</c:v>
                </c:pt>
                <c:pt idx="4">
                  <c:v>7.62</c:v>
                </c:pt>
                <c:pt idx="5">
                  <c:v>9.1440000000000001</c:v>
                </c:pt>
                <c:pt idx="6">
                  <c:v>10.668000000000001</c:v>
                </c:pt>
                <c:pt idx="7">
                  <c:v>12.192</c:v>
                </c:pt>
                <c:pt idx="8">
                  <c:v>13.716000000000001</c:v>
                </c:pt>
                <c:pt idx="9">
                  <c:v>15.24</c:v>
                </c:pt>
                <c:pt idx="10">
                  <c:v>16.763999999999999</c:v>
                </c:pt>
                <c:pt idx="11">
                  <c:v>18.288</c:v>
                </c:pt>
                <c:pt idx="12">
                  <c:v>19.812000000000001</c:v>
                </c:pt>
                <c:pt idx="13">
                  <c:v>21.336000000000002</c:v>
                </c:pt>
                <c:pt idx="14">
                  <c:v>22.86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956-463D-8BC1-690BB9FA0C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6332728"/>
        <c:axId val="536339448"/>
      </c:scatterChart>
      <c:valAx>
        <c:axId val="536332728"/>
        <c:scaling>
          <c:orientation val="minMax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20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Temperature (°C)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0.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536339448"/>
        <c:crosses val="max"/>
        <c:crossBetween val="midCat"/>
      </c:valAx>
      <c:valAx>
        <c:axId val="536339448"/>
        <c:scaling>
          <c:orientation val="maxMin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20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Depth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53633272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3486992354379462"/>
          <c:y val="0.10001116239780372"/>
          <c:w val="0.21312544696283142"/>
          <c:h val="0.3268817690892086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Wynonah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158681273763254"/>
          <c:y val="0.17573033707865171"/>
          <c:w val="0.81784441962162024"/>
          <c:h val="0.63767743077059191"/>
        </c:manualLayout>
      </c:layout>
      <c:scatterChart>
        <c:scatterStyle val="lineMarker"/>
        <c:varyColors val="0"/>
        <c:ser>
          <c:idx val="6"/>
          <c:order val="0"/>
          <c:tx>
            <c:strRef>
              <c:f>'WYNONAH PROFILES'!$A$109</c:f>
              <c:strCache>
                <c:ptCount val="1"/>
                <c:pt idx="0">
                  <c:v>2-May-2022</c:v>
                </c:pt>
              </c:strCache>
            </c:strRef>
          </c:tx>
          <c:spPr>
            <a:ln w="19050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xVal>
            <c:numRef>
              <c:f>'WYNONAH PROFILES'!$D$109:$D$117</c:f>
              <c:numCache>
                <c:formatCode>General</c:formatCode>
                <c:ptCount val="9"/>
                <c:pt idx="0">
                  <c:v>8.93</c:v>
                </c:pt>
                <c:pt idx="1">
                  <c:v>8.94</c:v>
                </c:pt>
                <c:pt idx="2">
                  <c:v>8.86</c:v>
                </c:pt>
                <c:pt idx="3">
                  <c:v>9.0299999999999994</c:v>
                </c:pt>
                <c:pt idx="4">
                  <c:v>9.81</c:v>
                </c:pt>
                <c:pt idx="5">
                  <c:v>9.1999999999999993</c:v>
                </c:pt>
                <c:pt idx="6">
                  <c:v>8.61</c:v>
                </c:pt>
                <c:pt idx="7">
                  <c:v>7.99</c:v>
                </c:pt>
                <c:pt idx="8">
                  <c:v>7.55</c:v>
                </c:pt>
              </c:numCache>
            </c:numRef>
          </c:xVal>
          <c:yVal>
            <c:numRef>
              <c:f>'WYNONAH PROFILES'!$B$109:$B$117</c:f>
              <c:numCache>
                <c:formatCode>General</c:formatCode>
                <c:ptCount val="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6</c:v>
                </c:pt>
                <c:pt idx="4">
                  <c:v>9</c:v>
                </c:pt>
                <c:pt idx="5">
                  <c:v>12</c:v>
                </c:pt>
                <c:pt idx="6">
                  <c:v>15</c:v>
                </c:pt>
                <c:pt idx="7">
                  <c:v>18.5</c:v>
                </c:pt>
                <c:pt idx="8">
                  <c:v>21.5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ACE-4589-BD51-6807DC820565}"/>
            </c:ext>
          </c:extLst>
        </c:ser>
        <c:ser>
          <c:idx val="7"/>
          <c:order val="1"/>
          <c:tx>
            <c:strRef>
              <c:f>'WYNONAH PROFILES'!$A$118</c:f>
              <c:strCache>
                <c:ptCount val="1"/>
                <c:pt idx="0">
                  <c:v>7-Jun-2022</c:v>
                </c:pt>
              </c:strCache>
            </c:strRef>
          </c:tx>
          <c:spPr>
            <a:ln w="19050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xVal>
            <c:numRef>
              <c:f>'WYNONAH PROFILES'!$D$118:$D$125</c:f>
              <c:numCache>
                <c:formatCode>General</c:formatCode>
                <c:ptCount val="8"/>
                <c:pt idx="0">
                  <c:v>6.42</c:v>
                </c:pt>
                <c:pt idx="1">
                  <c:v>6.34</c:v>
                </c:pt>
                <c:pt idx="2">
                  <c:v>9.36</c:v>
                </c:pt>
                <c:pt idx="3">
                  <c:v>10</c:v>
                </c:pt>
                <c:pt idx="4">
                  <c:v>8.66</c:v>
                </c:pt>
                <c:pt idx="5">
                  <c:v>7.75</c:v>
                </c:pt>
                <c:pt idx="6">
                  <c:v>6.84</c:v>
                </c:pt>
                <c:pt idx="7">
                  <c:v>6.17</c:v>
                </c:pt>
              </c:numCache>
            </c:numRef>
          </c:xVal>
          <c:yVal>
            <c:numRef>
              <c:f>'WYNONAH PROFILES'!$B$118:$B$125</c:f>
              <c:numCache>
                <c:formatCode>General</c:formatCode>
                <c:ptCount val="8"/>
                <c:pt idx="0">
                  <c:v>1</c:v>
                </c:pt>
                <c:pt idx="1">
                  <c:v>3</c:v>
                </c:pt>
                <c:pt idx="2">
                  <c:v>6</c:v>
                </c:pt>
                <c:pt idx="3">
                  <c:v>9</c:v>
                </c:pt>
                <c:pt idx="4">
                  <c:v>12</c:v>
                </c:pt>
                <c:pt idx="5">
                  <c:v>15</c:v>
                </c:pt>
                <c:pt idx="6">
                  <c:v>18.5</c:v>
                </c:pt>
                <c:pt idx="7">
                  <c:v>21.5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ACE-4589-BD51-6807DC820565}"/>
            </c:ext>
          </c:extLst>
        </c:ser>
        <c:ser>
          <c:idx val="8"/>
          <c:order val="2"/>
          <c:tx>
            <c:strRef>
              <c:f>'WYNONAH PROFILES'!$A$126</c:f>
              <c:strCache>
                <c:ptCount val="1"/>
                <c:pt idx="0">
                  <c:v>25-Jul-2022</c:v>
                </c:pt>
              </c:strCache>
            </c:strRef>
          </c:tx>
          <c:spPr>
            <a:ln w="19050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xVal>
            <c:numRef>
              <c:f>'WYNONAH PROFILES'!$D$126:$D$151</c:f>
              <c:numCache>
                <c:formatCode>General</c:formatCode>
                <c:ptCount val="26"/>
                <c:pt idx="0">
                  <c:v>8.3000000000000007</c:v>
                </c:pt>
                <c:pt idx="1">
                  <c:v>8.3000000000000007</c:v>
                </c:pt>
                <c:pt idx="2">
                  <c:v>8.4</c:v>
                </c:pt>
                <c:pt idx="3">
                  <c:v>8.3000000000000007</c:v>
                </c:pt>
                <c:pt idx="4">
                  <c:v>8.1999999999999993</c:v>
                </c:pt>
                <c:pt idx="5">
                  <c:v>7.9</c:v>
                </c:pt>
                <c:pt idx="6">
                  <c:v>9.5</c:v>
                </c:pt>
                <c:pt idx="7">
                  <c:v>10.9</c:v>
                </c:pt>
                <c:pt idx="8">
                  <c:v>11.4</c:v>
                </c:pt>
                <c:pt idx="9">
                  <c:v>11.7</c:v>
                </c:pt>
                <c:pt idx="10">
                  <c:v>10.1</c:v>
                </c:pt>
                <c:pt idx="11">
                  <c:v>8.5</c:v>
                </c:pt>
                <c:pt idx="12">
                  <c:v>6.9</c:v>
                </c:pt>
                <c:pt idx="13">
                  <c:v>6.1</c:v>
                </c:pt>
                <c:pt idx="14">
                  <c:v>5.0999999999999996</c:v>
                </c:pt>
                <c:pt idx="15">
                  <c:v>4.5</c:v>
                </c:pt>
                <c:pt idx="16">
                  <c:v>3.6</c:v>
                </c:pt>
                <c:pt idx="17">
                  <c:v>3.2</c:v>
                </c:pt>
                <c:pt idx="18">
                  <c:v>2.7</c:v>
                </c:pt>
                <c:pt idx="19">
                  <c:v>2.5</c:v>
                </c:pt>
                <c:pt idx="20">
                  <c:v>2.2000000000000002</c:v>
                </c:pt>
                <c:pt idx="21">
                  <c:v>1.8</c:v>
                </c:pt>
                <c:pt idx="22">
                  <c:v>1.7</c:v>
                </c:pt>
                <c:pt idx="23">
                  <c:v>1.3</c:v>
                </c:pt>
                <c:pt idx="24">
                  <c:v>1.3</c:v>
                </c:pt>
                <c:pt idx="25">
                  <c:v>1.1000000000000001</c:v>
                </c:pt>
              </c:numCache>
            </c:numRef>
          </c:xVal>
          <c:yVal>
            <c:numRef>
              <c:f>'WYNONAH PROFILES'!$B$126:$B$151</c:f>
              <c:numCache>
                <c:formatCode>General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CACE-4589-BD51-6807DC820565}"/>
            </c:ext>
          </c:extLst>
        </c:ser>
        <c:ser>
          <c:idx val="9"/>
          <c:order val="3"/>
          <c:tx>
            <c:strRef>
              <c:f>'WYNONAH PROFILES'!$A$160</c:f>
              <c:strCache>
                <c:ptCount val="1"/>
                <c:pt idx="0">
                  <c:v>29-Aug-2022</c:v>
                </c:pt>
              </c:strCache>
            </c:strRef>
          </c:tx>
          <c:spPr>
            <a:ln w="19050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xVal>
            <c:numRef>
              <c:f>'WYNONAH PROFILES'!$D$160:$D$185</c:f>
              <c:numCache>
                <c:formatCode>General</c:formatCode>
                <c:ptCount val="26"/>
                <c:pt idx="0">
                  <c:v>9.5</c:v>
                </c:pt>
                <c:pt idx="1">
                  <c:v>9</c:v>
                </c:pt>
                <c:pt idx="2">
                  <c:v>9</c:v>
                </c:pt>
                <c:pt idx="3">
                  <c:v>8.9</c:v>
                </c:pt>
                <c:pt idx="4">
                  <c:v>8.8000000000000007</c:v>
                </c:pt>
                <c:pt idx="5">
                  <c:v>8.6</c:v>
                </c:pt>
                <c:pt idx="6">
                  <c:v>7.6</c:v>
                </c:pt>
                <c:pt idx="7">
                  <c:v>8.1</c:v>
                </c:pt>
                <c:pt idx="8">
                  <c:v>8</c:v>
                </c:pt>
                <c:pt idx="9">
                  <c:v>7</c:v>
                </c:pt>
                <c:pt idx="10">
                  <c:v>5.57</c:v>
                </c:pt>
                <c:pt idx="11">
                  <c:v>5.5</c:v>
                </c:pt>
                <c:pt idx="12">
                  <c:v>4.4000000000000004</c:v>
                </c:pt>
                <c:pt idx="13">
                  <c:v>3.5</c:v>
                </c:pt>
                <c:pt idx="14">
                  <c:v>3</c:v>
                </c:pt>
                <c:pt idx="15">
                  <c:v>1.8</c:v>
                </c:pt>
                <c:pt idx="16">
                  <c:v>1.1000000000000001</c:v>
                </c:pt>
                <c:pt idx="17">
                  <c:v>0.8</c:v>
                </c:pt>
                <c:pt idx="18">
                  <c:v>0.7</c:v>
                </c:pt>
                <c:pt idx="19">
                  <c:v>0.6</c:v>
                </c:pt>
                <c:pt idx="20">
                  <c:v>0.6</c:v>
                </c:pt>
                <c:pt idx="21">
                  <c:v>0.5</c:v>
                </c:pt>
                <c:pt idx="22">
                  <c:v>0.5</c:v>
                </c:pt>
                <c:pt idx="23">
                  <c:v>0.5</c:v>
                </c:pt>
                <c:pt idx="24">
                  <c:v>0.4</c:v>
                </c:pt>
                <c:pt idx="25">
                  <c:v>0.4</c:v>
                </c:pt>
              </c:numCache>
            </c:numRef>
          </c:xVal>
          <c:yVal>
            <c:numRef>
              <c:f>'WYNONAH PROFILES'!$B$160:$B$185</c:f>
              <c:numCache>
                <c:formatCode>General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CACE-4589-BD51-6807DC820565}"/>
            </c:ext>
          </c:extLst>
        </c:ser>
        <c:ser>
          <c:idx val="10"/>
          <c:order val="4"/>
          <c:tx>
            <c:strRef>
              <c:f>'WYNONAH PROFILES'!$A$192</c:f>
              <c:strCache>
                <c:ptCount val="1"/>
                <c:pt idx="0">
                  <c:v>6-Oct-2022</c:v>
                </c:pt>
              </c:strCache>
            </c:strRef>
          </c:tx>
          <c:spPr>
            <a:ln w="19050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xVal>
            <c:numRef>
              <c:f>'WYNONAH PROFILES'!$D$192:$D$198</c:f>
              <c:numCache>
                <c:formatCode>General</c:formatCode>
                <c:ptCount val="7"/>
                <c:pt idx="0">
                  <c:v>5.94</c:v>
                </c:pt>
                <c:pt idx="1">
                  <c:v>5.94</c:v>
                </c:pt>
                <c:pt idx="2">
                  <c:v>5.07</c:v>
                </c:pt>
                <c:pt idx="3">
                  <c:v>2.62</c:v>
                </c:pt>
                <c:pt idx="4">
                  <c:v>1.95</c:v>
                </c:pt>
                <c:pt idx="5">
                  <c:v>1.71</c:v>
                </c:pt>
                <c:pt idx="6">
                  <c:v>1.56</c:v>
                </c:pt>
              </c:numCache>
            </c:numRef>
          </c:xVal>
          <c:yVal>
            <c:numRef>
              <c:f>'WYNONAH PROFILES'!$B$192:$B$198</c:f>
              <c:numCache>
                <c:formatCode>General</c:formatCode>
                <c:ptCount val="7"/>
                <c:pt idx="0">
                  <c:v>3</c:v>
                </c:pt>
                <c:pt idx="1">
                  <c:v>6</c:v>
                </c:pt>
                <c:pt idx="2">
                  <c:v>9</c:v>
                </c:pt>
                <c:pt idx="3">
                  <c:v>12</c:v>
                </c:pt>
                <c:pt idx="4">
                  <c:v>15</c:v>
                </c:pt>
                <c:pt idx="5">
                  <c:v>18.5</c:v>
                </c:pt>
                <c:pt idx="6">
                  <c:v>21.5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CACE-4589-BD51-6807DC8205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6332728"/>
        <c:axId val="536339448"/>
      </c:scatterChart>
      <c:valAx>
        <c:axId val="5363327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20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 Dissolved</a:t>
                </a:r>
                <a:r>
                  <a:rPr lang="en-US" sz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 Oxygen (mg/L)</a:t>
                </a:r>
                <a:endParaRPr lang="en-US" sz="1200">
                  <a:solidFill>
                    <a:sysClr val="windowText" lastClr="000000"/>
                  </a:solidFill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0.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536339448"/>
        <c:crosses val="max"/>
        <c:crossBetween val="midCat"/>
      </c:valAx>
      <c:valAx>
        <c:axId val="536339448"/>
        <c:scaling>
          <c:orientation val="maxMin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20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Depth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53633272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9929730014618339"/>
          <c:y val="3.1045645156424408E-2"/>
          <c:w val="0.19197357160955972"/>
          <c:h val="0.335732947174706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Fawn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647767816139319"/>
          <c:y val="0.17573023199686247"/>
          <c:w val="0.81784441962162024"/>
          <c:h val="0.63767743077059191"/>
        </c:manualLayout>
      </c:layout>
      <c:scatterChart>
        <c:scatterStyle val="lineMarker"/>
        <c:varyColors val="0"/>
        <c:ser>
          <c:idx val="5"/>
          <c:order val="0"/>
          <c:tx>
            <c:strRef>
              <c:f>'FAWN PROFILES'!$A$32</c:f>
              <c:strCache>
                <c:ptCount val="1"/>
                <c:pt idx="0">
                  <c:v>25-Jun-22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xVal>
            <c:numRef>
              <c:f>'FAWN PROFILES'!$C$32:$C$33</c:f>
              <c:numCache>
                <c:formatCode>0.00</c:formatCode>
                <c:ptCount val="2"/>
                <c:pt idx="0">
                  <c:v>23.388888888888886</c:v>
                </c:pt>
                <c:pt idx="1">
                  <c:v>15.666666666666668</c:v>
                </c:pt>
              </c:numCache>
            </c:numRef>
          </c:xVal>
          <c:yVal>
            <c:numRef>
              <c:f>'FAWN PROFILES'!$B$32:$B$33</c:f>
              <c:numCache>
                <c:formatCode>General</c:formatCode>
                <c:ptCount val="2"/>
                <c:pt idx="0">
                  <c:v>3</c:v>
                </c:pt>
                <c:pt idx="1">
                  <c:v>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4DB-418B-A8ED-DD961698A075}"/>
            </c:ext>
          </c:extLst>
        </c:ser>
        <c:ser>
          <c:idx val="6"/>
          <c:order val="1"/>
          <c:tx>
            <c:strRef>
              <c:f>'FAWN PROFILES'!$A$34</c:f>
              <c:strCache>
                <c:ptCount val="1"/>
                <c:pt idx="0">
                  <c:v>25-Jul-22</c:v>
                </c:pt>
              </c:strCache>
            </c:strRef>
          </c:tx>
          <c:spPr>
            <a:ln w="19050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xVal>
            <c:numRef>
              <c:f>'FAWN PROFILES'!$C$34:$C$42</c:f>
              <c:numCache>
                <c:formatCode>0.00</c:formatCode>
                <c:ptCount val="9"/>
                <c:pt idx="0">
                  <c:v>31.1</c:v>
                </c:pt>
                <c:pt idx="1">
                  <c:v>31.2</c:v>
                </c:pt>
                <c:pt idx="2" formatCode="General">
                  <c:v>31.1</c:v>
                </c:pt>
                <c:pt idx="3">
                  <c:v>31.1</c:v>
                </c:pt>
                <c:pt idx="4">
                  <c:v>28.6</c:v>
                </c:pt>
                <c:pt idx="5">
                  <c:v>24</c:v>
                </c:pt>
                <c:pt idx="6">
                  <c:v>20.2</c:v>
                </c:pt>
                <c:pt idx="7">
                  <c:v>18.5</c:v>
                </c:pt>
                <c:pt idx="8">
                  <c:v>18.100000000000001</c:v>
                </c:pt>
              </c:numCache>
            </c:numRef>
          </c:xVal>
          <c:yVal>
            <c:numRef>
              <c:f>'FAWN PROFILES'!$B$34:$B$42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4DB-418B-A8ED-DD961698A075}"/>
            </c:ext>
          </c:extLst>
        </c:ser>
        <c:ser>
          <c:idx val="8"/>
          <c:order val="2"/>
          <c:tx>
            <c:strRef>
              <c:f>'FAWN PROFILES'!$A$45</c:f>
              <c:strCache>
                <c:ptCount val="1"/>
                <c:pt idx="0">
                  <c:v>29-Aug-22</c:v>
                </c:pt>
              </c:strCache>
            </c:strRef>
          </c:tx>
          <c:spPr>
            <a:ln w="19050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xVal>
            <c:numRef>
              <c:f>'FAWN PROFILES'!$C$45:$C$53</c:f>
              <c:numCache>
                <c:formatCode>0.00</c:formatCode>
                <c:ptCount val="9"/>
                <c:pt idx="0">
                  <c:v>26.9</c:v>
                </c:pt>
                <c:pt idx="1">
                  <c:v>27</c:v>
                </c:pt>
                <c:pt idx="2">
                  <c:v>27</c:v>
                </c:pt>
                <c:pt idx="3">
                  <c:v>27</c:v>
                </c:pt>
                <c:pt idx="4">
                  <c:v>26.2</c:v>
                </c:pt>
                <c:pt idx="5">
                  <c:v>24.1</c:v>
                </c:pt>
                <c:pt idx="6">
                  <c:v>21.8</c:v>
                </c:pt>
                <c:pt idx="7">
                  <c:v>18.2</c:v>
                </c:pt>
                <c:pt idx="8">
                  <c:v>16.2</c:v>
                </c:pt>
              </c:numCache>
            </c:numRef>
          </c:xVal>
          <c:yVal>
            <c:numRef>
              <c:f>'FAWN PROFILES'!$B$45:$B$53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44DB-418B-A8ED-DD961698A075}"/>
            </c:ext>
          </c:extLst>
        </c:ser>
        <c:ser>
          <c:idx val="9"/>
          <c:order val="3"/>
          <c:tx>
            <c:strRef>
              <c:f>'FAWN PROFILES'!$A$54</c:f>
              <c:strCache>
                <c:ptCount val="1"/>
                <c:pt idx="0">
                  <c:v>6-Oct-22</c:v>
                </c:pt>
              </c:strCache>
            </c:strRef>
          </c:tx>
          <c:spPr>
            <a:ln w="19050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xVal>
            <c:numRef>
              <c:f>'FAWN PROFILES'!$C$54:$C$55</c:f>
              <c:numCache>
                <c:formatCode>0.00</c:formatCode>
                <c:ptCount val="2"/>
                <c:pt idx="0">
                  <c:v>14.833333333333334</c:v>
                </c:pt>
                <c:pt idx="1">
                  <c:v>14.388888888888888</c:v>
                </c:pt>
              </c:numCache>
            </c:numRef>
          </c:xVal>
          <c:yVal>
            <c:numRef>
              <c:f>'FAWN PROFILES'!$B$54:$B$55</c:f>
              <c:numCache>
                <c:formatCode>General</c:formatCode>
                <c:ptCount val="2"/>
                <c:pt idx="0">
                  <c:v>3</c:v>
                </c:pt>
                <c:pt idx="1">
                  <c:v>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44DB-418B-A8ED-DD961698A0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6332728"/>
        <c:axId val="536339448"/>
      </c:scatterChart>
      <c:valAx>
        <c:axId val="536332728"/>
        <c:scaling>
          <c:orientation val="minMax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20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Temperature (°C)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0.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536339448"/>
        <c:crosses val="max"/>
        <c:crossBetween val="midCat"/>
      </c:valAx>
      <c:valAx>
        <c:axId val="536339448"/>
        <c:scaling>
          <c:orientation val="maxMin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20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Depth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53633272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1545305470695945"/>
          <c:y val="1.9551392282861176E-2"/>
          <c:w val="0.16610591933903379"/>
          <c:h val="0.7758674993212055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Wynonah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158681273763254"/>
          <c:y val="0.17573033707865171"/>
          <c:w val="0.81784441962162024"/>
          <c:h val="0.63767743077059191"/>
        </c:manualLayout>
      </c:layout>
      <c:scatterChart>
        <c:scatterStyle val="lineMarker"/>
        <c:varyColors val="0"/>
        <c:ser>
          <c:idx val="11"/>
          <c:order val="0"/>
          <c:tx>
            <c:strRef>
              <c:f>'WYNONAH PROFILES'!$A$222</c:f>
              <c:strCache>
                <c:ptCount val="1"/>
                <c:pt idx="0">
                  <c:v>25-Jun-2024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'WYNONAH PROFILES'!$D$222:$D$237</c:f>
              <c:numCache>
                <c:formatCode>General</c:formatCode>
                <c:ptCount val="16"/>
                <c:pt idx="0">
                  <c:v>7.18</c:v>
                </c:pt>
                <c:pt idx="1">
                  <c:v>7.02</c:v>
                </c:pt>
                <c:pt idx="2">
                  <c:v>7.6</c:v>
                </c:pt>
                <c:pt idx="3">
                  <c:v>10.07</c:v>
                </c:pt>
                <c:pt idx="4">
                  <c:v>11.81</c:v>
                </c:pt>
                <c:pt idx="5">
                  <c:v>12.7</c:v>
                </c:pt>
                <c:pt idx="6">
                  <c:v>12.8</c:v>
                </c:pt>
                <c:pt idx="7">
                  <c:v>12.75</c:v>
                </c:pt>
                <c:pt idx="8">
                  <c:v>10.41</c:v>
                </c:pt>
                <c:pt idx="9">
                  <c:v>8.9</c:v>
                </c:pt>
                <c:pt idx="10">
                  <c:v>8</c:v>
                </c:pt>
                <c:pt idx="11">
                  <c:v>6.95</c:v>
                </c:pt>
                <c:pt idx="12">
                  <c:v>6.34</c:v>
                </c:pt>
                <c:pt idx="13">
                  <c:v>5.88</c:v>
                </c:pt>
                <c:pt idx="14">
                  <c:v>5.33</c:v>
                </c:pt>
                <c:pt idx="15">
                  <c:v>4.4000000000000004</c:v>
                </c:pt>
              </c:numCache>
            </c:numRef>
          </c:xVal>
          <c:yVal>
            <c:numRef>
              <c:f>'WYNONAH PROFILES'!$B$222:$B$237</c:f>
              <c:numCache>
                <c:formatCode>0</c:formatCode>
                <c:ptCount val="16"/>
                <c:pt idx="0">
                  <c:v>0.9144000000000001</c:v>
                </c:pt>
                <c:pt idx="1">
                  <c:v>3.048</c:v>
                </c:pt>
                <c:pt idx="2">
                  <c:v>4.5720000000000001</c:v>
                </c:pt>
                <c:pt idx="3">
                  <c:v>6.0960000000000001</c:v>
                </c:pt>
                <c:pt idx="4">
                  <c:v>7.62</c:v>
                </c:pt>
                <c:pt idx="5">
                  <c:v>9.1440000000000001</c:v>
                </c:pt>
                <c:pt idx="6">
                  <c:v>10.668000000000001</c:v>
                </c:pt>
                <c:pt idx="7">
                  <c:v>12.192</c:v>
                </c:pt>
                <c:pt idx="8">
                  <c:v>13.716000000000001</c:v>
                </c:pt>
                <c:pt idx="9">
                  <c:v>15.24</c:v>
                </c:pt>
                <c:pt idx="10">
                  <c:v>16.763999999999999</c:v>
                </c:pt>
                <c:pt idx="11">
                  <c:v>18.288</c:v>
                </c:pt>
                <c:pt idx="12">
                  <c:v>19.812000000000001</c:v>
                </c:pt>
                <c:pt idx="13">
                  <c:v>21.336000000000002</c:v>
                </c:pt>
                <c:pt idx="14">
                  <c:v>22.86</c:v>
                </c:pt>
                <c:pt idx="15">
                  <c:v>24.384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B7AB-40FB-932D-9DC4A23E1A5C}"/>
            </c:ext>
          </c:extLst>
        </c:ser>
        <c:ser>
          <c:idx val="12"/>
          <c:order val="1"/>
          <c:tx>
            <c:strRef>
              <c:f>'WYNONAH PROFILES'!$A$238</c:f>
              <c:strCache>
                <c:ptCount val="1"/>
                <c:pt idx="0">
                  <c:v>18-Jul-2024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'WYNONAH PROFILES'!$D$238:$D$253</c:f>
              <c:numCache>
                <c:formatCode>General</c:formatCode>
                <c:ptCount val="16"/>
                <c:pt idx="0">
                  <c:v>7.14</c:v>
                </c:pt>
                <c:pt idx="1">
                  <c:v>7</c:v>
                </c:pt>
                <c:pt idx="2">
                  <c:v>6.9</c:v>
                </c:pt>
                <c:pt idx="3">
                  <c:v>7.5</c:v>
                </c:pt>
                <c:pt idx="4">
                  <c:v>8.27</c:v>
                </c:pt>
                <c:pt idx="5">
                  <c:v>11.06</c:v>
                </c:pt>
                <c:pt idx="6">
                  <c:v>11.46</c:v>
                </c:pt>
                <c:pt idx="7">
                  <c:v>12.62</c:v>
                </c:pt>
                <c:pt idx="8">
                  <c:v>11.35</c:v>
                </c:pt>
                <c:pt idx="9">
                  <c:v>9.44</c:v>
                </c:pt>
                <c:pt idx="10">
                  <c:v>8.8000000000000007</c:v>
                </c:pt>
                <c:pt idx="11">
                  <c:v>7.65</c:v>
                </c:pt>
                <c:pt idx="12">
                  <c:v>7.14</c:v>
                </c:pt>
                <c:pt idx="13">
                  <c:v>5.83</c:v>
                </c:pt>
                <c:pt idx="14">
                  <c:v>5.96</c:v>
                </c:pt>
                <c:pt idx="15">
                  <c:v>4.62</c:v>
                </c:pt>
              </c:numCache>
            </c:numRef>
          </c:xVal>
          <c:yVal>
            <c:numRef>
              <c:f>'WYNONAH PROFILES'!$B$238:$B$253</c:f>
              <c:numCache>
                <c:formatCode>General</c:formatCode>
                <c:ptCount val="1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4.5</c:v>
                </c:pt>
                <c:pt idx="4">
                  <c:v>6</c:v>
                </c:pt>
                <c:pt idx="5">
                  <c:v>7.5</c:v>
                </c:pt>
                <c:pt idx="6">
                  <c:v>9</c:v>
                </c:pt>
                <c:pt idx="7">
                  <c:v>10.5</c:v>
                </c:pt>
                <c:pt idx="8">
                  <c:v>12</c:v>
                </c:pt>
                <c:pt idx="9">
                  <c:v>14</c:v>
                </c:pt>
                <c:pt idx="10">
                  <c:v>15</c:v>
                </c:pt>
                <c:pt idx="11">
                  <c:v>17</c:v>
                </c:pt>
                <c:pt idx="12">
                  <c:v>18</c:v>
                </c:pt>
                <c:pt idx="13">
                  <c:v>20</c:v>
                </c:pt>
                <c:pt idx="14">
                  <c:v>21</c:v>
                </c:pt>
                <c:pt idx="15">
                  <c:v>23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B7AB-40FB-932D-9DC4A23E1A5C}"/>
            </c:ext>
          </c:extLst>
        </c:ser>
        <c:ser>
          <c:idx val="13"/>
          <c:order val="2"/>
          <c:tx>
            <c:strRef>
              <c:f>'WYNONAH PROFILES'!$A$254</c:f>
              <c:strCache>
                <c:ptCount val="1"/>
                <c:pt idx="0">
                  <c:v>21-Aug-2024</c:v>
                </c:pt>
              </c:strCache>
            </c:strRef>
          </c:tx>
          <c:spPr>
            <a:ln w="19050" cap="rnd">
              <a:solidFill>
                <a:schemeClr val="accent2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'WYNONAH PROFILES'!$D$254:$D$268</c:f>
              <c:numCache>
                <c:formatCode>General</c:formatCode>
                <c:ptCount val="15"/>
                <c:pt idx="0">
                  <c:v>6.32</c:v>
                </c:pt>
                <c:pt idx="1">
                  <c:v>6.81</c:v>
                </c:pt>
                <c:pt idx="2">
                  <c:v>7.14</c:v>
                </c:pt>
                <c:pt idx="3">
                  <c:v>7.4</c:v>
                </c:pt>
                <c:pt idx="4">
                  <c:v>7.51</c:v>
                </c:pt>
                <c:pt idx="5">
                  <c:v>6.55</c:v>
                </c:pt>
                <c:pt idx="6">
                  <c:v>8.17</c:v>
                </c:pt>
                <c:pt idx="7">
                  <c:v>8.94</c:v>
                </c:pt>
                <c:pt idx="8">
                  <c:v>8.8000000000000007</c:v>
                </c:pt>
                <c:pt idx="9">
                  <c:v>7.1</c:v>
                </c:pt>
                <c:pt idx="10">
                  <c:v>4.8499999999999996</c:v>
                </c:pt>
                <c:pt idx="11">
                  <c:v>4.03</c:v>
                </c:pt>
                <c:pt idx="12">
                  <c:v>3.37</c:v>
                </c:pt>
                <c:pt idx="13">
                  <c:v>2.65</c:v>
                </c:pt>
                <c:pt idx="14" formatCode="0.00">
                  <c:v>2</c:v>
                </c:pt>
              </c:numCache>
            </c:numRef>
          </c:xVal>
          <c:yVal>
            <c:numRef>
              <c:f>'WYNONAH PROFILES'!$B$254:$B$268</c:f>
              <c:numCache>
                <c:formatCode>General</c:formatCode>
                <c:ptCount val="1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4.5</c:v>
                </c:pt>
                <c:pt idx="4">
                  <c:v>6</c:v>
                </c:pt>
                <c:pt idx="5">
                  <c:v>7.5</c:v>
                </c:pt>
                <c:pt idx="6">
                  <c:v>9</c:v>
                </c:pt>
                <c:pt idx="7">
                  <c:v>10.5</c:v>
                </c:pt>
                <c:pt idx="8">
                  <c:v>12</c:v>
                </c:pt>
                <c:pt idx="9">
                  <c:v>14</c:v>
                </c:pt>
                <c:pt idx="10">
                  <c:v>15</c:v>
                </c:pt>
                <c:pt idx="11">
                  <c:v>17</c:v>
                </c:pt>
                <c:pt idx="12">
                  <c:v>18</c:v>
                </c:pt>
                <c:pt idx="13">
                  <c:v>20</c:v>
                </c:pt>
                <c:pt idx="14">
                  <c:v>21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B7AB-40FB-932D-9DC4A23E1A5C}"/>
            </c:ext>
          </c:extLst>
        </c:ser>
        <c:ser>
          <c:idx val="1"/>
          <c:order val="3"/>
          <c:tx>
            <c:strRef>
              <c:f>'WYNONAH PROFILES'!$A$269</c:f>
              <c:strCache>
                <c:ptCount val="1"/>
                <c:pt idx="0">
                  <c:v>24-Sep-2024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'WYNONAH PROFILES'!$D$269:$D$279</c:f>
              <c:numCache>
                <c:formatCode>General</c:formatCode>
                <c:ptCount val="11"/>
                <c:pt idx="0">
                  <c:v>8.6300000000000008</c:v>
                </c:pt>
                <c:pt idx="1">
                  <c:v>8.59</c:v>
                </c:pt>
                <c:pt idx="2">
                  <c:v>8.59</c:v>
                </c:pt>
                <c:pt idx="3">
                  <c:v>8.58</c:v>
                </c:pt>
                <c:pt idx="4">
                  <c:v>8.58</c:v>
                </c:pt>
                <c:pt idx="5">
                  <c:v>8.57</c:v>
                </c:pt>
                <c:pt idx="6">
                  <c:v>8.5500000000000007</c:v>
                </c:pt>
                <c:pt idx="7">
                  <c:v>8.5500000000000007</c:v>
                </c:pt>
                <c:pt idx="8">
                  <c:v>8.52</c:v>
                </c:pt>
                <c:pt idx="9">
                  <c:v>7.35</c:v>
                </c:pt>
                <c:pt idx="10" formatCode="0.00">
                  <c:v>5.4</c:v>
                </c:pt>
              </c:numCache>
            </c:numRef>
          </c:xVal>
          <c:yVal>
            <c:numRef>
              <c:f>'WYNONAH PROFILES'!$B$269:$B$279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341-4436-99B6-742A0FE91AD9}"/>
            </c:ext>
          </c:extLst>
        </c:ser>
        <c:ser>
          <c:idx val="0"/>
          <c:order val="4"/>
          <c:tx>
            <c:strRef>
              <c:f>'WYNONAH PROFILES'!$A$280</c:f>
              <c:strCache>
                <c:ptCount val="1"/>
                <c:pt idx="0">
                  <c:v>8-Oct-2024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xVal>
            <c:numRef>
              <c:f>'WYNONAH PROFILES'!$D$280:$D$294</c:f>
              <c:numCache>
                <c:formatCode>General</c:formatCode>
                <c:ptCount val="15"/>
                <c:pt idx="0">
                  <c:v>7</c:v>
                </c:pt>
                <c:pt idx="1">
                  <c:v>7.3</c:v>
                </c:pt>
                <c:pt idx="2">
                  <c:v>7.14</c:v>
                </c:pt>
                <c:pt idx="3">
                  <c:v>7.26</c:v>
                </c:pt>
                <c:pt idx="4">
                  <c:v>6.44</c:v>
                </c:pt>
                <c:pt idx="5">
                  <c:v>6.27</c:v>
                </c:pt>
                <c:pt idx="6">
                  <c:v>5.03</c:v>
                </c:pt>
                <c:pt idx="7">
                  <c:v>4.83</c:v>
                </c:pt>
                <c:pt idx="8">
                  <c:v>3.4</c:v>
                </c:pt>
                <c:pt idx="9">
                  <c:v>2.21</c:v>
                </c:pt>
                <c:pt idx="10">
                  <c:v>1.76</c:v>
                </c:pt>
                <c:pt idx="11">
                  <c:v>1.46</c:v>
                </c:pt>
                <c:pt idx="12">
                  <c:v>1.1499999999999999</c:v>
                </c:pt>
                <c:pt idx="13">
                  <c:v>0.87</c:v>
                </c:pt>
                <c:pt idx="14">
                  <c:v>0.63</c:v>
                </c:pt>
              </c:numCache>
            </c:numRef>
          </c:xVal>
          <c:yVal>
            <c:numRef>
              <c:f>'WYNONAH PROFILES'!$B$280:$B$294</c:f>
              <c:numCache>
                <c:formatCode>0.0</c:formatCode>
                <c:ptCount val="15"/>
                <c:pt idx="0">
                  <c:v>0.9144000000000001</c:v>
                </c:pt>
                <c:pt idx="1">
                  <c:v>3.048</c:v>
                </c:pt>
                <c:pt idx="2">
                  <c:v>4.5720000000000001</c:v>
                </c:pt>
                <c:pt idx="3">
                  <c:v>6.0960000000000001</c:v>
                </c:pt>
                <c:pt idx="4">
                  <c:v>7.62</c:v>
                </c:pt>
                <c:pt idx="5">
                  <c:v>9.1440000000000001</c:v>
                </c:pt>
                <c:pt idx="6">
                  <c:v>10.668000000000001</c:v>
                </c:pt>
                <c:pt idx="7">
                  <c:v>12.192</c:v>
                </c:pt>
                <c:pt idx="8">
                  <c:v>13.716000000000001</c:v>
                </c:pt>
                <c:pt idx="9">
                  <c:v>15.24</c:v>
                </c:pt>
                <c:pt idx="10">
                  <c:v>16.763999999999999</c:v>
                </c:pt>
                <c:pt idx="11">
                  <c:v>18.288</c:v>
                </c:pt>
                <c:pt idx="12">
                  <c:v>19.812000000000001</c:v>
                </c:pt>
                <c:pt idx="13">
                  <c:v>21.336000000000002</c:v>
                </c:pt>
                <c:pt idx="14">
                  <c:v>22.86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A52-4BE1-84CB-82964D78FE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6332728"/>
        <c:axId val="536339448"/>
      </c:scatterChart>
      <c:valAx>
        <c:axId val="5363327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20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 Dissolved</a:t>
                </a:r>
                <a:r>
                  <a:rPr lang="en-US" sz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 Oxygen (mg/L)</a:t>
                </a:r>
                <a:endParaRPr lang="en-US" sz="1200">
                  <a:solidFill>
                    <a:sysClr val="windowText" lastClr="000000"/>
                  </a:solidFill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0.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536339448"/>
        <c:crosses val="max"/>
        <c:crossBetween val="midCat"/>
      </c:valAx>
      <c:valAx>
        <c:axId val="536339448"/>
        <c:scaling>
          <c:orientation val="maxMin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20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Depth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53633272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4628840793807879"/>
          <c:y val="0.1038425800223248"/>
          <c:w val="0.21326047358834244"/>
          <c:h val="0.3268817690892086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Wynonah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158681273763254"/>
          <c:y val="0.17573033707865171"/>
          <c:w val="0.81784441962162024"/>
          <c:h val="0.63767743077059191"/>
        </c:manualLayout>
      </c:layout>
      <c:scatterChart>
        <c:scatterStyle val="lineMarker"/>
        <c:varyColors val="0"/>
        <c:ser>
          <c:idx val="1"/>
          <c:order val="0"/>
          <c:tx>
            <c:strRef>
              <c:f>'WYNONAH PROFILES'!$A$6</c:f>
              <c:strCache>
                <c:ptCount val="1"/>
                <c:pt idx="0">
                  <c:v>2-May-2021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'WYNONAH PROFILES'!$E$6:$E$14</c:f>
              <c:numCache>
                <c:formatCode>General</c:formatCode>
                <c:ptCount val="9"/>
                <c:pt idx="0">
                  <c:v>122.2</c:v>
                </c:pt>
                <c:pt idx="1">
                  <c:v>122</c:v>
                </c:pt>
                <c:pt idx="2">
                  <c:v>121.8</c:v>
                </c:pt>
                <c:pt idx="3">
                  <c:v>116.5</c:v>
                </c:pt>
                <c:pt idx="4">
                  <c:v>109.8</c:v>
                </c:pt>
                <c:pt idx="5">
                  <c:v>104</c:v>
                </c:pt>
                <c:pt idx="6">
                  <c:v>98.3</c:v>
                </c:pt>
                <c:pt idx="7">
                  <c:v>97.5</c:v>
                </c:pt>
                <c:pt idx="8">
                  <c:v>97.1</c:v>
                </c:pt>
              </c:numCache>
            </c:numRef>
          </c:xVal>
          <c:yVal>
            <c:numRef>
              <c:f>'WYNONAH PROFILES'!$B$6:$B$14</c:f>
              <c:numCache>
                <c:formatCode>General</c:formatCode>
                <c:ptCount val="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6</c:v>
                </c:pt>
                <c:pt idx="4">
                  <c:v>9</c:v>
                </c:pt>
                <c:pt idx="5">
                  <c:v>12</c:v>
                </c:pt>
                <c:pt idx="6">
                  <c:v>15</c:v>
                </c:pt>
                <c:pt idx="7">
                  <c:v>18.5</c:v>
                </c:pt>
                <c:pt idx="8">
                  <c:v>21.5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629-4562-A16E-DA5FD3CBC343}"/>
            </c:ext>
          </c:extLst>
        </c:ser>
        <c:ser>
          <c:idx val="0"/>
          <c:order val="1"/>
          <c:tx>
            <c:strRef>
              <c:f>'WYNONAH PROFILES'!$A$15</c:f>
              <c:strCache>
                <c:ptCount val="1"/>
                <c:pt idx="0">
                  <c:v>21-Jun-2021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'WYNONAH PROFILES'!$E$15:$E$23</c:f>
              <c:numCache>
                <c:formatCode>General</c:formatCode>
                <c:ptCount val="9"/>
                <c:pt idx="0">
                  <c:v>156.9</c:v>
                </c:pt>
                <c:pt idx="1">
                  <c:v>156.4</c:v>
                </c:pt>
                <c:pt idx="2">
                  <c:v>156.5</c:v>
                </c:pt>
                <c:pt idx="3">
                  <c:v>136.19999999999999</c:v>
                </c:pt>
                <c:pt idx="4">
                  <c:v>113.5</c:v>
                </c:pt>
                <c:pt idx="5">
                  <c:v>104.5</c:v>
                </c:pt>
                <c:pt idx="6">
                  <c:v>100.9</c:v>
                </c:pt>
                <c:pt idx="7">
                  <c:v>100.2</c:v>
                </c:pt>
                <c:pt idx="8">
                  <c:v>100.2</c:v>
                </c:pt>
              </c:numCache>
            </c:numRef>
          </c:xVal>
          <c:yVal>
            <c:numRef>
              <c:f>'WYNONAH PROFILES'!$B$15:$B$23</c:f>
              <c:numCache>
                <c:formatCode>General</c:formatCode>
                <c:ptCount val="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6</c:v>
                </c:pt>
                <c:pt idx="4">
                  <c:v>9</c:v>
                </c:pt>
                <c:pt idx="5">
                  <c:v>12</c:v>
                </c:pt>
                <c:pt idx="6">
                  <c:v>15</c:v>
                </c:pt>
                <c:pt idx="7">
                  <c:v>18.5</c:v>
                </c:pt>
                <c:pt idx="8">
                  <c:v>21.5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629-4562-A16E-DA5FD3CBC343}"/>
            </c:ext>
          </c:extLst>
        </c:ser>
        <c:ser>
          <c:idx val="2"/>
          <c:order val="2"/>
          <c:tx>
            <c:strRef>
              <c:f>'WYNONAH PROFILES'!$A$33</c:f>
              <c:strCache>
                <c:ptCount val="1"/>
                <c:pt idx="0">
                  <c:v>20-Jul-2021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'WYNONAH PROFILES'!$E$33:$E$58</c:f>
              <c:numCache>
                <c:formatCode>General</c:formatCode>
                <c:ptCount val="26"/>
                <c:pt idx="0">
                  <c:v>158.80000000000001</c:v>
                </c:pt>
                <c:pt idx="1">
                  <c:v>158.30000000000001</c:v>
                </c:pt>
                <c:pt idx="2">
                  <c:v>158.30000000000001</c:v>
                </c:pt>
                <c:pt idx="3">
                  <c:v>158.1</c:v>
                </c:pt>
                <c:pt idx="4">
                  <c:v>158</c:v>
                </c:pt>
                <c:pt idx="5">
                  <c:v>152.80000000000001</c:v>
                </c:pt>
                <c:pt idx="6">
                  <c:v>143</c:v>
                </c:pt>
                <c:pt idx="7">
                  <c:v>125.7</c:v>
                </c:pt>
                <c:pt idx="8">
                  <c:v>119.8</c:v>
                </c:pt>
                <c:pt idx="9">
                  <c:v>113.7</c:v>
                </c:pt>
                <c:pt idx="10">
                  <c:v>108.6</c:v>
                </c:pt>
                <c:pt idx="11">
                  <c:v>104.7</c:v>
                </c:pt>
                <c:pt idx="12">
                  <c:v>101.4</c:v>
                </c:pt>
                <c:pt idx="13">
                  <c:v>98.8</c:v>
                </c:pt>
                <c:pt idx="14">
                  <c:v>97.2</c:v>
                </c:pt>
                <c:pt idx="15">
                  <c:v>96</c:v>
                </c:pt>
                <c:pt idx="16">
                  <c:v>95.7</c:v>
                </c:pt>
                <c:pt idx="17">
                  <c:v>95.3</c:v>
                </c:pt>
                <c:pt idx="18">
                  <c:v>95.2</c:v>
                </c:pt>
                <c:pt idx="19">
                  <c:v>95.1</c:v>
                </c:pt>
                <c:pt idx="20">
                  <c:v>95.1</c:v>
                </c:pt>
                <c:pt idx="21">
                  <c:v>95</c:v>
                </c:pt>
                <c:pt idx="22">
                  <c:v>95</c:v>
                </c:pt>
                <c:pt idx="23">
                  <c:v>94.9</c:v>
                </c:pt>
                <c:pt idx="24">
                  <c:v>94.8</c:v>
                </c:pt>
                <c:pt idx="25">
                  <c:v>94.8</c:v>
                </c:pt>
              </c:numCache>
            </c:numRef>
          </c:xVal>
          <c:yVal>
            <c:numRef>
              <c:f>'WYNONAH PROFILES'!$B$33:$B$58</c:f>
              <c:numCache>
                <c:formatCode>General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629-4562-A16E-DA5FD3CBC343}"/>
            </c:ext>
          </c:extLst>
        </c:ser>
        <c:ser>
          <c:idx val="3"/>
          <c:order val="3"/>
          <c:tx>
            <c:strRef>
              <c:f>'WYNONAH PROFILES'!$A$67</c:f>
              <c:strCache>
                <c:ptCount val="1"/>
                <c:pt idx="0">
                  <c:v>31-Aug-2021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'WYNONAH PROFILES'!$E$67:$E$92</c:f>
              <c:numCache>
                <c:formatCode>General</c:formatCode>
                <c:ptCount val="26"/>
                <c:pt idx="0">
                  <c:v>162.19999999999999</c:v>
                </c:pt>
                <c:pt idx="1">
                  <c:v>161.69999999999999</c:v>
                </c:pt>
                <c:pt idx="2">
                  <c:v>161.5</c:v>
                </c:pt>
                <c:pt idx="3">
                  <c:v>161.4</c:v>
                </c:pt>
                <c:pt idx="4">
                  <c:v>161.19999999999999</c:v>
                </c:pt>
                <c:pt idx="5">
                  <c:v>159.80000000000001</c:v>
                </c:pt>
                <c:pt idx="6">
                  <c:v>156</c:v>
                </c:pt>
                <c:pt idx="7">
                  <c:v>143.5</c:v>
                </c:pt>
                <c:pt idx="8">
                  <c:v>134.19999999999999</c:v>
                </c:pt>
                <c:pt idx="9">
                  <c:v>126.7</c:v>
                </c:pt>
                <c:pt idx="10">
                  <c:v>119.5</c:v>
                </c:pt>
                <c:pt idx="11">
                  <c:v>113.7</c:v>
                </c:pt>
                <c:pt idx="12">
                  <c:v>108.3</c:v>
                </c:pt>
                <c:pt idx="13">
                  <c:v>105.3</c:v>
                </c:pt>
                <c:pt idx="14">
                  <c:v>102.5</c:v>
                </c:pt>
                <c:pt idx="15">
                  <c:v>100.8</c:v>
                </c:pt>
                <c:pt idx="16">
                  <c:v>100</c:v>
                </c:pt>
                <c:pt idx="17">
                  <c:v>99.7</c:v>
                </c:pt>
                <c:pt idx="18">
                  <c:v>99.2</c:v>
                </c:pt>
                <c:pt idx="19">
                  <c:v>99.6</c:v>
                </c:pt>
                <c:pt idx="20">
                  <c:v>99.3</c:v>
                </c:pt>
                <c:pt idx="21">
                  <c:v>99</c:v>
                </c:pt>
                <c:pt idx="22">
                  <c:v>98.7</c:v>
                </c:pt>
                <c:pt idx="23">
                  <c:v>98.6</c:v>
                </c:pt>
                <c:pt idx="24">
                  <c:v>98.5</c:v>
                </c:pt>
                <c:pt idx="25">
                  <c:v>98.3</c:v>
                </c:pt>
              </c:numCache>
            </c:numRef>
          </c:xVal>
          <c:yVal>
            <c:numRef>
              <c:f>'WYNONAH PROFILES'!$B$67:$B$92</c:f>
              <c:numCache>
                <c:formatCode>General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629-4562-A16E-DA5FD3CBC343}"/>
            </c:ext>
          </c:extLst>
        </c:ser>
        <c:ser>
          <c:idx val="4"/>
          <c:order val="4"/>
          <c:tx>
            <c:strRef>
              <c:f>'WYNONAH PROFILES'!$A$93</c:f>
              <c:strCache>
                <c:ptCount val="1"/>
                <c:pt idx="0">
                  <c:v>29-Sep-2021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'WYNONAH PROFILES'!$E$93:$E$100</c:f>
              <c:numCache>
                <c:formatCode>General</c:formatCode>
                <c:ptCount val="8"/>
                <c:pt idx="0">
                  <c:v>138</c:v>
                </c:pt>
                <c:pt idx="1">
                  <c:v>137.6</c:v>
                </c:pt>
                <c:pt idx="2">
                  <c:v>137.5</c:v>
                </c:pt>
                <c:pt idx="3">
                  <c:v>134.80000000000001</c:v>
                </c:pt>
                <c:pt idx="4">
                  <c:v>116</c:v>
                </c:pt>
                <c:pt idx="5">
                  <c:v>105.6</c:v>
                </c:pt>
                <c:pt idx="6">
                  <c:v>104.7</c:v>
                </c:pt>
                <c:pt idx="7">
                  <c:v>105</c:v>
                </c:pt>
              </c:numCache>
            </c:numRef>
          </c:xVal>
          <c:yVal>
            <c:numRef>
              <c:f>'WYNONAH PROFILES'!$B$93:$B$100</c:f>
              <c:numCache>
                <c:formatCode>General</c:formatCode>
                <c:ptCount val="8"/>
                <c:pt idx="0">
                  <c:v>1</c:v>
                </c:pt>
                <c:pt idx="1">
                  <c:v>3</c:v>
                </c:pt>
                <c:pt idx="2">
                  <c:v>6</c:v>
                </c:pt>
                <c:pt idx="3">
                  <c:v>9</c:v>
                </c:pt>
                <c:pt idx="4">
                  <c:v>12</c:v>
                </c:pt>
                <c:pt idx="5">
                  <c:v>15</c:v>
                </c:pt>
                <c:pt idx="6">
                  <c:v>18.5</c:v>
                </c:pt>
                <c:pt idx="7">
                  <c:v>21.5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629-4562-A16E-DA5FD3CBC343}"/>
            </c:ext>
          </c:extLst>
        </c:ser>
        <c:ser>
          <c:idx val="5"/>
          <c:order val="5"/>
          <c:tx>
            <c:strRef>
              <c:f>'WYNONAH PROFILES'!$A$101</c:f>
              <c:strCache>
                <c:ptCount val="1"/>
                <c:pt idx="0">
                  <c:v>22-Oct-2021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xVal>
            <c:numRef>
              <c:f>'WYNONAH PROFILES'!$E$101:$E$108</c:f>
              <c:numCache>
                <c:formatCode>General</c:formatCode>
                <c:ptCount val="8"/>
                <c:pt idx="0">
                  <c:v>138</c:v>
                </c:pt>
                <c:pt idx="1">
                  <c:v>137.6</c:v>
                </c:pt>
                <c:pt idx="2">
                  <c:v>137.5</c:v>
                </c:pt>
                <c:pt idx="3">
                  <c:v>134.80000000000001</c:v>
                </c:pt>
                <c:pt idx="4">
                  <c:v>116</c:v>
                </c:pt>
                <c:pt idx="5">
                  <c:v>105.6</c:v>
                </c:pt>
                <c:pt idx="6">
                  <c:v>104.7</c:v>
                </c:pt>
                <c:pt idx="7">
                  <c:v>105</c:v>
                </c:pt>
              </c:numCache>
            </c:numRef>
          </c:xVal>
          <c:yVal>
            <c:numRef>
              <c:f>'WYNONAH PROFILES'!$B$101:$B$108</c:f>
              <c:numCache>
                <c:formatCode>General</c:formatCode>
                <c:ptCount val="8"/>
                <c:pt idx="0">
                  <c:v>1</c:v>
                </c:pt>
                <c:pt idx="1">
                  <c:v>3</c:v>
                </c:pt>
                <c:pt idx="2">
                  <c:v>6</c:v>
                </c:pt>
                <c:pt idx="3">
                  <c:v>9</c:v>
                </c:pt>
                <c:pt idx="4">
                  <c:v>12</c:v>
                </c:pt>
                <c:pt idx="5">
                  <c:v>15</c:v>
                </c:pt>
                <c:pt idx="6">
                  <c:v>18.5</c:v>
                </c:pt>
                <c:pt idx="7">
                  <c:v>21.5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629-4562-A16E-DA5FD3CBC3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6332728"/>
        <c:axId val="536339448"/>
      </c:scatterChart>
      <c:valAx>
        <c:axId val="536332728"/>
        <c:scaling>
          <c:orientation val="minMax"/>
          <c:min val="6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20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Conductivity (us/cm)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0.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536339448"/>
        <c:crosses val="max"/>
        <c:crossBetween val="midCat"/>
        <c:majorUnit val="20"/>
      </c:valAx>
      <c:valAx>
        <c:axId val="536339448"/>
        <c:scaling>
          <c:orientation val="maxMin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20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Depth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53633272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2028588232003598"/>
          <c:y val="5.7865568528071919E-2"/>
          <c:w val="0.19197357160955972"/>
          <c:h val="0.35872145292183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Wynonah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158681273763254"/>
          <c:y val="0.17573033707865171"/>
          <c:w val="0.81784441962162024"/>
          <c:h val="0.63767743077059191"/>
        </c:manualLayout>
      </c:layout>
      <c:scatterChart>
        <c:scatterStyle val="lineMarker"/>
        <c:varyColors val="0"/>
        <c:ser>
          <c:idx val="6"/>
          <c:order val="0"/>
          <c:tx>
            <c:strRef>
              <c:f>'WYNONAH PROFILES'!$A$109</c:f>
              <c:strCache>
                <c:ptCount val="1"/>
                <c:pt idx="0">
                  <c:v>2-May-2022</c:v>
                </c:pt>
              </c:strCache>
            </c:strRef>
          </c:tx>
          <c:spPr>
            <a:ln w="19050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xVal>
            <c:numRef>
              <c:f>'WYNONAH PROFILES'!$E$109:$E$117</c:f>
              <c:numCache>
                <c:formatCode>General</c:formatCode>
                <c:ptCount val="9"/>
                <c:pt idx="0">
                  <c:v>120</c:v>
                </c:pt>
                <c:pt idx="1">
                  <c:v>119.2</c:v>
                </c:pt>
                <c:pt idx="2">
                  <c:v>118.3</c:v>
                </c:pt>
                <c:pt idx="3">
                  <c:v>116</c:v>
                </c:pt>
                <c:pt idx="4">
                  <c:v>108</c:v>
                </c:pt>
                <c:pt idx="5">
                  <c:v>105.9</c:v>
                </c:pt>
                <c:pt idx="6">
                  <c:v>103</c:v>
                </c:pt>
                <c:pt idx="7">
                  <c:v>102.3</c:v>
                </c:pt>
                <c:pt idx="8">
                  <c:v>102.1</c:v>
                </c:pt>
              </c:numCache>
            </c:numRef>
          </c:xVal>
          <c:yVal>
            <c:numRef>
              <c:f>'WYNONAH PROFILES'!$B$109:$B$117</c:f>
              <c:numCache>
                <c:formatCode>General</c:formatCode>
                <c:ptCount val="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6</c:v>
                </c:pt>
                <c:pt idx="4">
                  <c:v>9</c:v>
                </c:pt>
                <c:pt idx="5">
                  <c:v>12</c:v>
                </c:pt>
                <c:pt idx="6">
                  <c:v>15</c:v>
                </c:pt>
                <c:pt idx="7">
                  <c:v>18.5</c:v>
                </c:pt>
                <c:pt idx="8">
                  <c:v>21.5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569-46B5-A8B1-2FC5DB3DD1B3}"/>
            </c:ext>
          </c:extLst>
        </c:ser>
        <c:ser>
          <c:idx val="7"/>
          <c:order val="1"/>
          <c:tx>
            <c:strRef>
              <c:f>'WYNONAH PROFILES'!$A$118</c:f>
              <c:strCache>
                <c:ptCount val="1"/>
                <c:pt idx="0">
                  <c:v>7-Jun-2022</c:v>
                </c:pt>
              </c:strCache>
            </c:strRef>
          </c:tx>
          <c:spPr>
            <a:ln w="19050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xVal>
            <c:numRef>
              <c:f>'WYNONAH PROFILES'!$E$118:$E$125</c:f>
              <c:numCache>
                <c:formatCode>General</c:formatCode>
                <c:ptCount val="8"/>
                <c:pt idx="0">
                  <c:v>155</c:v>
                </c:pt>
                <c:pt idx="1">
                  <c:v>155</c:v>
                </c:pt>
                <c:pt idx="2">
                  <c:v>126</c:v>
                </c:pt>
                <c:pt idx="3">
                  <c:v>113</c:v>
                </c:pt>
                <c:pt idx="4">
                  <c:v>108.8</c:v>
                </c:pt>
                <c:pt idx="5">
                  <c:v>106</c:v>
                </c:pt>
                <c:pt idx="6">
                  <c:v>105</c:v>
                </c:pt>
                <c:pt idx="7">
                  <c:v>105.6</c:v>
                </c:pt>
              </c:numCache>
            </c:numRef>
          </c:xVal>
          <c:yVal>
            <c:numRef>
              <c:f>'WYNONAH PROFILES'!$B$118:$B$125</c:f>
              <c:numCache>
                <c:formatCode>General</c:formatCode>
                <c:ptCount val="8"/>
                <c:pt idx="0">
                  <c:v>1</c:v>
                </c:pt>
                <c:pt idx="1">
                  <c:v>3</c:v>
                </c:pt>
                <c:pt idx="2">
                  <c:v>6</c:v>
                </c:pt>
                <c:pt idx="3">
                  <c:v>9</c:v>
                </c:pt>
                <c:pt idx="4">
                  <c:v>12</c:v>
                </c:pt>
                <c:pt idx="5">
                  <c:v>15</c:v>
                </c:pt>
                <c:pt idx="6">
                  <c:v>18.5</c:v>
                </c:pt>
                <c:pt idx="7">
                  <c:v>21.5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569-46B5-A8B1-2FC5DB3DD1B3}"/>
            </c:ext>
          </c:extLst>
        </c:ser>
        <c:ser>
          <c:idx val="8"/>
          <c:order val="2"/>
          <c:tx>
            <c:strRef>
              <c:f>'WYNONAH PROFILES'!$A$126</c:f>
              <c:strCache>
                <c:ptCount val="1"/>
                <c:pt idx="0">
                  <c:v>25-Jul-2022</c:v>
                </c:pt>
              </c:strCache>
            </c:strRef>
          </c:tx>
          <c:spPr>
            <a:ln w="19050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xVal>
            <c:numRef>
              <c:f>'WYNONAH PROFILES'!$E$126:$E$151</c:f>
              <c:numCache>
                <c:formatCode>General</c:formatCode>
                <c:ptCount val="26"/>
                <c:pt idx="0">
                  <c:v>161.9</c:v>
                </c:pt>
                <c:pt idx="1">
                  <c:v>162.30000000000001</c:v>
                </c:pt>
                <c:pt idx="2">
                  <c:v>162.4</c:v>
                </c:pt>
                <c:pt idx="3">
                  <c:v>162.4</c:v>
                </c:pt>
                <c:pt idx="4">
                  <c:v>162.4</c:v>
                </c:pt>
                <c:pt idx="5">
                  <c:v>162.4</c:v>
                </c:pt>
                <c:pt idx="6">
                  <c:v>139.30000000000001</c:v>
                </c:pt>
                <c:pt idx="7">
                  <c:v>122.2</c:v>
                </c:pt>
                <c:pt idx="8">
                  <c:v>116.4</c:v>
                </c:pt>
                <c:pt idx="9">
                  <c:v>112.2</c:v>
                </c:pt>
                <c:pt idx="10">
                  <c:v>108.6</c:v>
                </c:pt>
                <c:pt idx="11">
                  <c:v>106</c:v>
                </c:pt>
                <c:pt idx="12">
                  <c:v>104.1</c:v>
                </c:pt>
                <c:pt idx="13">
                  <c:v>102.3</c:v>
                </c:pt>
                <c:pt idx="14">
                  <c:v>101.3</c:v>
                </c:pt>
                <c:pt idx="15">
                  <c:v>100.8</c:v>
                </c:pt>
                <c:pt idx="16">
                  <c:v>100.3</c:v>
                </c:pt>
                <c:pt idx="17">
                  <c:v>100.5</c:v>
                </c:pt>
                <c:pt idx="18">
                  <c:v>100.8</c:v>
                </c:pt>
                <c:pt idx="19">
                  <c:v>100.9</c:v>
                </c:pt>
                <c:pt idx="20">
                  <c:v>100.9</c:v>
                </c:pt>
                <c:pt idx="21">
                  <c:v>101.1</c:v>
                </c:pt>
              </c:numCache>
            </c:numRef>
          </c:xVal>
          <c:yVal>
            <c:numRef>
              <c:f>'WYNONAH PROFILES'!$B$126:$B$151</c:f>
              <c:numCache>
                <c:formatCode>General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0569-46B5-A8B1-2FC5DB3DD1B3}"/>
            </c:ext>
          </c:extLst>
        </c:ser>
        <c:ser>
          <c:idx val="9"/>
          <c:order val="3"/>
          <c:tx>
            <c:strRef>
              <c:f>'WYNONAH PROFILES'!$A$160</c:f>
              <c:strCache>
                <c:ptCount val="1"/>
                <c:pt idx="0">
                  <c:v>29-Aug-2022</c:v>
                </c:pt>
              </c:strCache>
            </c:strRef>
          </c:tx>
          <c:spPr>
            <a:ln w="19050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xVal>
            <c:numRef>
              <c:f>'WYNONAH PROFILES'!$E$160:$E$185</c:f>
              <c:numCache>
                <c:formatCode>General</c:formatCode>
                <c:ptCount val="26"/>
                <c:pt idx="0">
                  <c:v>172.9</c:v>
                </c:pt>
                <c:pt idx="1">
                  <c:v>173.2</c:v>
                </c:pt>
                <c:pt idx="2">
                  <c:v>173.1</c:v>
                </c:pt>
                <c:pt idx="3">
                  <c:v>172.9</c:v>
                </c:pt>
                <c:pt idx="4">
                  <c:v>172.9</c:v>
                </c:pt>
                <c:pt idx="5">
                  <c:v>172.5</c:v>
                </c:pt>
                <c:pt idx="6">
                  <c:v>162.5</c:v>
                </c:pt>
                <c:pt idx="7">
                  <c:v>145.19999999999999</c:v>
                </c:pt>
                <c:pt idx="8">
                  <c:v>133.30000000000001</c:v>
                </c:pt>
                <c:pt idx="9">
                  <c:v>124</c:v>
                </c:pt>
                <c:pt idx="10">
                  <c:v>120.5</c:v>
                </c:pt>
                <c:pt idx="11">
                  <c:v>120.9</c:v>
                </c:pt>
                <c:pt idx="12">
                  <c:v>118.3</c:v>
                </c:pt>
                <c:pt idx="13">
                  <c:v>115.8</c:v>
                </c:pt>
                <c:pt idx="14">
                  <c:v>113.9</c:v>
                </c:pt>
                <c:pt idx="15">
                  <c:v>111.8</c:v>
                </c:pt>
                <c:pt idx="16">
                  <c:v>111.2</c:v>
                </c:pt>
                <c:pt idx="17">
                  <c:v>111</c:v>
                </c:pt>
                <c:pt idx="18">
                  <c:v>111.5</c:v>
                </c:pt>
                <c:pt idx="19">
                  <c:v>111.4</c:v>
                </c:pt>
                <c:pt idx="20">
                  <c:v>111.6</c:v>
                </c:pt>
                <c:pt idx="21">
                  <c:v>111.6</c:v>
                </c:pt>
                <c:pt idx="22">
                  <c:v>111.4</c:v>
                </c:pt>
              </c:numCache>
            </c:numRef>
          </c:xVal>
          <c:yVal>
            <c:numRef>
              <c:f>'WYNONAH PROFILES'!$B$160:$B$185</c:f>
              <c:numCache>
                <c:formatCode>General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0569-46B5-A8B1-2FC5DB3DD1B3}"/>
            </c:ext>
          </c:extLst>
        </c:ser>
        <c:ser>
          <c:idx val="10"/>
          <c:order val="4"/>
          <c:tx>
            <c:strRef>
              <c:f>'WYNONAH PROFILES'!$A$192</c:f>
              <c:strCache>
                <c:ptCount val="1"/>
                <c:pt idx="0">
                  <c:v>6-Oct-2022</c:v>
                </c:pt>
              </c:strCache>
            </c:strRef>
          </c:tx>
          <c:spPr>
            <a:ln w="19050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xVal>
            <c:numRef>
              <c:f>'WYNONAH PROFILES'!$E$192:$E$198</c:f>
              <c:numCache>
                <c:formatCode>General</c:formatCode>
                <c:ptCount val="7"/>
                <c:pt idx="0">
                  <c:v>133.69999999999999</c:v>
                </c:pt>
                <c:pt idx="1">
                  <c:v>133.6</c:v>
                </c:pt>
                <c:pt idx="2">
                  <c:v>129.9</c:v>
                </c:pt>
                <c:pt idx="3">
                  <c:v>116.3</c:v>
                </c:pt>
                <c:pt idx="4">
                  <c:v>109.7</c:v>
                </c:pt>
                <c:pt idx="5">
                  <c:v>109.3</c:v>
                </c:pt>
                <c:pt idx="6">
                  <c:v>110.9</c:v>
                </c:pt>
              </c:numCache>
            </c:numRef>
          </c:xVal>
          <c:yVal>
            <c:numRef>
              <c:f>'WYNONAH PROFILES'!$B$192:$B$198</c:f>
              <c:numCache>
                <c:formatCode>General</c:formatCode>
                <c:ptCount val="7"/>
                <c:pt idx="0">
                  <c:v>3</c:v>
                </c:pt>
                <c:pt idx="1">
                  <c:v>6</c:v>
                </c:pt>
                <c:pt idx="2">
                  <c:v>9</c:v>
                </c:pt>
                <c:pt idx="3">
                  <c:v>12</c:v>
                </c:pt>
                <c:pt idx="4">
                  <c:v>15</c:v>
                </c:pt>
                <c:pt idx="5">
                  <c:v>18.5</c:v>
                </c:pt>
                <c:pt idx="6">
                  <c:v>21.5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0569-46B5-A8B1-2FC5DB3DD1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6332728"/>
        <c:axId val="536339448"/>
      </c:scatterChart>
      <c:valAx>
        <c:axId val="536332728"/>
        <c:scaling>
          <c:orientation val="minMax"/>
          <c:min val="6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20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Conductivity (us/cm)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0.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536339448"/>
        <c:crosses val="max"/>
        <c:crossBetween val="midCat"/>
        <c:majorUnit val="20"/>
      </c:valAx>
      <c:valAx>
        <c:axId val="536339448"/>
        <c:scaling>
          <c:orientation val="maxMin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20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Depth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53633272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299515252784153"/>
          <c:y val="2.7214227531903345E-2"/>
          <c:w val="0.19197357160955972"/>
          <c:h val="0.3932042115425226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Wynonah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158681273763254"/>
          <c:y val="0.17573033707865171"/>
          <c:w val="0.81784441962162024"/>
          <c:h val="0.63767743077059191"/>
        </c:manualLayout>
      </c:layout>
      <c:scatterChart>
        <c:scatterStyle val="lineMarker"/>
        <c:varyColors val="0"/>
        <c:ser>
          <c:idx val="11"/>
          <c:order val="0"/>
          <c:tx>
            <c:strRef>
              <c:f>'WYNONAH PROFILES'!$A$222</c:f>
              <c:strCache>
                <c:ptCount val="1"/>
                <c:pt idx="0">
                  <c:v>25-Jun-2024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'WYNONAH PROFILES'!$E$222:$E$237</c:f>
              <c:numCache>
                <c:formatCode>General</c:formatCode>
                <c:ptCount val="16"/>
                <c:pt idx="0">
                  <c:v>142.19999999999999</c:v>
                </c:pt>
                <c:pt idx="1">
                  <c:v>142.19999999999999</c:v>
                </c:pt>
                <c:pt idx="2">
                  <c:v>141.4</c:v>
                </c:pt>
                <c:pt idx="3">
                  <c:v>137.5</c:v>
                </c:pt>
                <c:pt idx="4">
                  <c:v>138.6</c:v>
                </c:pt>
                <c:pt idx="5">
                  <c:v>139.19999999999999</c:v>
                </c:pt>
                <c:pt idx="6">
                  <c:v>139.4</c:v>
                </c:pt>
                <c:pt idx="7">
                  <c:v>141</c:v>
                </c:pt>
                <c:pt idx="8">
                  <c:v>141.69999999999999</c:v>
                </c:pt>
                <c:pt idx="9">
                  <c:v>142</c:v>
                </c:pt>
                <c:pt idx="10">
                  <c:v>142.5</c:v>
                </c:pt>
                <c:pt idx="11">
                  <c:v>142.69999999999999</c:v>
                </c:pt>
                <c:pt idx="12">
                  <c:v>142.80000000000001</c:v>
                </c:pt>
                <c:pt idx="13">
                  <c:v>142.80000000000001</c:v>
                </c:pt>
                <c:pt idx="14">
                  <c:v>142.9</c:v>
                </c:pt>
                <c:pt idx="15">
                  <c:v>146.80000000000001</c:v>
                </c:pt>
              </c:numCache>
            </c:numRef>
          </c:xVal>
          <c:yVal>
            <c:numRef>
              <c:f>'WYNONAH PROFILES'!$B$223:$B$237</c:f>
              <c:numCache>
                <c:formatCode>0</c:formatCode>
                <c:ptCount val="15"/>
                <c:pt idx="0">
                  <c:v>3.048</c:v>
                </c:pt>
                <c:pt idx="1">
                  <c:v>4.5720000000000001</c:v>
                </c:pt>
                <c:pt idx="2">
                  <c:v>6.0960000000000001</c:v>
                </c:pt>
                <c:pt idx="3">
                  <c:v>7.62</c:v>
                </c:pt>
                <c:pt idx="4">
                  <c:v>9.1440000000000001</c:v>
                </c:pt>
                <c:pt idx="5">
                  <c:v>10.668000000000001</c:v>
                </c:pt>
                <c:pt idx="6">
                  <c:v>12.192</c:v>
                </c:pt>
                <c:pt idx="7">
                  <c:v>13.716000000000001</c:v>
                </c:pt>
                <c:pt idx="8">
                  <c:v>15.24</c:v>
                </c:pt>
                <c:pt idx="9">
                  <c:v>16.763999999999999</c:v>
                </c:pt>
                <c:pt idx="10">
                  <c:v>18.288</c:v>
                </c:pt>
                <c:pt idx="11">
                  <c:v>19.812000000000001</c:v>
                </c:pt>
                <c:pt idx="12">
                  <c:v>21.336000000000002</c:v>
                </c:pt>
                <c:pt idx="13">
                  <c:v>22.86</c:v>
                </c:pt>
                <c:pt idx="14">
                  <c:v>24.384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03FD-448B-8AD2-D3E37A821E6F}"/>
            </c:ext>
          </c:extLst>
        </c:ser>
        <c:ser>
          <c:idx val="12"/>
          <c:order val="1"/>
          <c:tx>
            <c:strRef>
              <c:f>'WYNONAH PROFILES'!$A$238</c:f>
              <c:strCache>
                <c:ptCount val="1"/>
                <c:pt idx="0">
                  <c:v>18-Jul-2024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alpha val="94000"/>
                </a:schemeClr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'WYNONAH PROFILES'!$E$238:$E$253</c:f>
              <c:numCache>
                <c:formatCode>General</c:formatCode>
                <c:ptCount val="16"/>
                <c:pt idx="0">
                  <c:v>141.1</c:v>
                </c:pt>
                <c:pt idx="1">
                  <c:v>141.1</c:v>
                </c:pt>
                <c:pt idx="2">
                  <c:v>141.1</c:v>
                </c:pt>
                <c:pt idx="3">
                  <c:v>141.1</c:v>
                </c:pt>
                <c:pt idx="4">
                  <c:v>140.4</c:v>
                </c:pt>
                <c:pt idx="5">
                  <c:v>138</c:v>
                </c:pt>
                <c:pt idx="6">
                  <c:v>138.19999999999999</c:v>
                </c:pt>
                <c:pt idx="7">
                  <c:v>139.9</c:v>
                </c:pt>
                <c:pt idx="8">
                  <c:v>141.30000000000001</c:v>
                </c:pt>
                <c:pt idx="9">
                  <c:v>141.6</c:v>
                </c:pt>
                <c:pt idx="10">
                  <c:v>141.30000000000001</c:v>
                </c:pt>
                <c:pt idx="11">
                  <c:v>142.30000000000001</c:v>
                </c:pt>
                <c:pt idx="12">
                  <c:v>142.80000000000001</c:v>
                </c:pt>
                <c:pt idx="13">
                  <c:v>142.80000000000001</c:v>
                </c:pt>
                <c:pt idx="14">
                  <c:v>142.69999999999999</c:v>
                </c:pt>
                <c:pt idx="15">
                  <c:v>143.1</c:v>
                </c:pt>
              </c:numCache>
            </c:numRef>
          </c:xVal>
          <c:yVal>
            <c:numRef>
              <c:f>'WYNONAH PROFILES'!$B$238:$B$253</c:f>
              <c:numCache>
                <c:formatCode>General</c:formatCode>
                <c:ptCount val="1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4.5</c:v>
                </c:pt>
                <c:pt idx="4">
                  <c:v>6</c:v>
                </c:pt>
                <c:pt idx="5">
                  <c:v>7.5</c:v>
                </c:pt>
                <c:pt idx="6">
                  <c:v>9</c:v>
                </c:pt>
                <c:pt idx="7">
                  <c:v>10.5</c:v>
                </c:pt>
                <c:pt idx="8">
                  <c:v>12</c:v>
                </c:pt>
                <c:pt idx="9">
                  <c:v>14</c:v>
                </c:pt>
                <c:pt idx="10">
                  <c:v>15</c:v>
                </c:pt>
                <c:pt idx="11">
                  <c:v>17</c:v>
                </c:pt>
                <c:pt idx="12">
                  <c:v>18</c:v>
                </c:pt>
                <c:pt idx="13">
                  <c:v>20</c:v>
                </c:pt>
                <c:pt idx="14">
                  <c:v>21</c:v>
                </c:pt>
                <c:pt idx="15">
                  <c:v>23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03FD-448B-8AD2-D3E37A821E6F}"/>
            </c:ext>
          </c:extLst>
        </c:ser>
        <c:ser>
          <c:idx val="0"/>
          <c:order val="2"/>
          <c:tx>
            <c:strRef>
              <c:f>'WYNONAH PROFILES'!$A$254</c:f>
              <c:strCache>
                <c:ptCount val="1"/>
                <c:pt idx="0">
                  <c:v>21-Aug-2024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'WYNONAH PROFILES'!$E$254:$E$268</c:f>
              <c:numCache>
                <c:formatCode>General</c:formatCode>
                <c:ptCount val="15"/>
                <c:pt idx="0">
                  <c:v>136.30000000000001</c:v>
                </c:pt>
                <c:pt idx="1">
                  <c:v>136.30000000000001</c:v>
                </c:pt>
                <c:pt idx="2">
                  <c:v>136.30000000000001</c:v>
                </c:pt>
                <c:pt idx="3">
                  <c:v>136.30000000000001</c:v>
                </c:pt>
                <c:pt idx="4">
                  <c:v>136.30000000000001</c:v>
                </c:pt>
                <c:pt idx="5">
                  <c:v>139.1</c:v>
                </c:pt>
                <c:pt idx="6">
                  <c:v>139.80000000000001</c:v>
                </c:pt>
                <c:pt idx="7">
                  <c:v>140.1</c:v>
                </c:pt>
                <c:pt idx="8">
                  <c:v>142</c:v>
                </c:pt>
                <c:pt idx="9">
                  <c:v>142.80000000000001</c:v>
                </c:pt>
                <c:pt idx="10">
                  <c:v>143.80000000000001</c:v>
                </c:pt>
                <c:pt idx="11">
                  <c:v>143.6</c:v>
                </c:pt>
                <c:pt idx="12">
                  <c:v>143.30000000000001</c:v>
                </c:pt>
                <c:pt idx="13">
                  <c:v>144.30000000000001</c:v>
                </c:pt>
                <c:pt idx="14">
                  <c:v>145.07</c:v>
                </c:pt>
              </c:numCache>
            </c:numRef>
          </c:xVal>
          <c:yVal>
            <c:numRef>
              <c:f>'WYNONAH PROFILES'!$B$254:$B$268</c:f>
              <c:numCache>
                <c:formatCode>General</c:formatCode>
                <c:ptCount val="1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4.5</c:v>
                </c:pt>
                <c:pt idx="4">
                  <c:v>6</c:v>
                </c:pt>
                <c:pt idx="5">
                  <c:v>7.5</c:v>
                </c:pt>
                <c:pt idx="6">
                  <c:v>9</c:v>
                </c:pt>
                <c:pt idx="7">
                  <c:v>10.5</c:v>
                </c:pt>
                <c:pt idx="8">
                  <c:v>12</c:v>
                </c:pt>
                <c:pt idx="9">
                  <c:v>14</c:v>
                </c:pt>
                <c:pt idx="10">
                  <c:v>15</c:v>
                </c:pt>
                <c:pt idx="11">
                  <c:v>17</c:v>
                </c:pt>
                <c:pt idx="12">
                  <c:v>18</c:v>
                </c:pt>
                <c:pt idx="13">
                  <c:v>20</c:v>
                </c:pt>
                <c:pt idx="14">
                  <c:v>21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2C9-42F6-BA41-E6C583B4FB18}"/>
            </c:ext>
          </c:extLst>
        </c:ser>
        <c:ser>
          <c:idx val="1"/>
          <c:order val="3"/>
          <c:tx>
            <c:strRef>
              <c:f>'WYNONAH PROFILES'!$A$280</c:f>
              <c:strCache>
                <c:ptCount val="1"/>
                <c:pt idx="0">
                  <c:v>8-Oct-2024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xVal>
            <c:numRef>
              <c:f>'WYNONAH PROFILES'!$E$280:$E$294</c:f>
              <c:numCache>
                <c:formatCode>General</c:formatCode>
                <c:ptCount val="15"/>
                <c:pt idx="0">
                  <c:v>137.69999999999999</c:v>
                </c:pt>
                <c:pt idx="1">
                  <c:v>137.80000000000001</c:v>
                </c:pt>
                <c:pt idx="2">
                  <c:v>137.80000000000001</c:v>
                </c:pt>
                <c:pt idx="3">
                  <c:v>137.80000000000001</c:v>
                </c:pt>
                <c:pt idx="4">
                  <c:v>137.80000000000001</c:v>
                </c:pt>
                <c:pt idx="5">
                  <c:v>138.30000000000001</c:v>
                </c:pt>
                <c:pt idx="6">
                  <c:v>142.1</c:v>
                </c:pt>
                <c:pt idx="7">
                  <c:v>142.30000000000001</c:v>
                </c:pt>
                <c:pt idx="8">
                  <c:v>143.19999999999999</c:v>
                </c:pt>
                <c:pt idx="9">
                  <c:v>144</c:v>
                </c:pt>
                <c:pt idx="10">
                  <c:v>145</c:v>
                </c:pt>
                <c:pt idx="11">
                  <c:v>146.80000000000001</c:v>
                </c:pt>
                <c:pt idx="12">
                  <c:v>147.30000000000001</c:v>
                </c:pt>
                <c:pt idx="13">
                  <c:v>146.4</c:v>
                </c:pt>
                <c:pt idx="14">
                  <c:v>176.9</c:v>
                </c:pt>
              </c:numCache>
            </c:numRef>
          </c:xVal>
          <c:yVal>
            <c:numRef>
              <c:f>'WYNONAH PROFILES'!$B$280:$B$294</c:f>
              <c:numCache>
                <c:formatCode>0.0</c:formatCode>
                <c:ptCount val="15"/>
                <c:pt idx="0">
                  <c:v>0.9144000000000001</c:v>
                </c:pt>
                <c:pt idx="1">
                  <c:v>3.048</c:v>
                </c:pt>
                <c:pt idx="2">
                  <c:v>4.5720000000000001</c:v>
                </c:pt>
                <c:pt idx="3">
                  <c:v>6.0960000000000001</c:v>
                </c:pt>
                <c:pt idx="4">
                  <c:v>7.62</c:v>
                </c:pt>
                <c:pt idx="5">
                  <c:v>9.1440000000000001</c:v>
                </c:pt>
                <c:pt idx="6">
                  <c:v>10.668000000000001</c:v>
                </c:pt>
                <c:pt idx="7">
                  <c:v>12.192</c:v>
                </c:pt>
                <c:pt idx="8">
                  <c:v>13.716000000000001</c:v>
                </c:pt>
                <c:pt idx="9">
                  <c:v>15.24</c:v>
                </c:pt>
                <c:pt idx="10">
                  <c:v>16.763999999999999</c:v>
                </c:pt>
                <c:pt idx="11">
                  <c:v>18.288</c:v>
                </c:pt>
                <c:pt idx="12">
                  <c:v>19.812000000000001</c:v>
                </c:pt>
                <c:pt idx="13">
                  <c:v>21.336000000000002</c:v>
                </c:pt>
                <c:pt idx="14">
                  <c:v>22.86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53B-4BE7-985A-0E250977EA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6332728"/>
        <c:axId val="536339448"/>
      </c:scatterChart>
      <c:valAx>
        <c:axId val="536332728"/>
        <c:scaling>
          <c:orientation val="minMax"/>
          <c:max val="180"/>
          <c:min val="10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20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Conductivity (us/cm)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0.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536339448"/>
        <c:crosses val="max"/>
        <c:crossBetween val="midCat"/>
        <c:majorUnit val="10"/>
      </c:valAx>
      <c:valAx>
        <c:axId val="536339448"/>
        <c:scaling>
          <c:orientation val="maxMin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20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Depth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53633272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3965606758171625"/>
          <c:y val="0.16897667963918303"/>
          <c:w val="0.21326047358834244"/>
          <c:h val="0.2615054152713669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Wynonah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158681273763254"/>
          <c:y val="0.17573033707865171"/>
          <c:w val="0.81784441962162024"/>
          <c:h val="0.70401248351418755"/>
        </c:manualLayout>
      </c:layout>
      <c:scatterChart>
        <c:scatterStyle val="lineMarker"/>
        <c:varyColors val="0"/>
        <c:ser>
          <c:idx val="1"/>
          <c:order val="0"/>
          <c:tx>
            <c:strRef>
              <c:f>'WYNONAH PROFILES'!$A$6</c:f>
              <c:strCache>
                <c:ptCount val="1"/>
                <c:pt idx="0">
                  <c:v>2-May-2021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'WYNONAH PROFILES'!$H$6:$H$14</c:f>
              <c:numCache>
                <c:formatCode>General</c:formatCode>
                <c:ptCount val="9"/>
                <c:pt idx="0">
                  <c:v>7.5</c:v>
                </c:pt>
                <c:pt idx="1">
                  <c:v>7.51</c:v>
                </c:pt>
                <c:pt idx="2">
                  <c:v>7.52</c:v>
                </c:pt>
                <c:pt idx="3">
                  <c:v>7.66</c:v>
                </c:pt>
                <c:pt idx="4">
                  <c:v>7.5</c:v>
                </c:pt>
                <c:pt idx="5">
                  <c:v>7.39</c:v>
                </c:pt>
                <c:pt idx="6">
                  <c:v>7.08</c:v>
                </c:pt>
                <c:pt idx="7">
                  <c:v>6.93</c:v>
                </c:pt>
                <c:pt idx="8">
                  <c:v>6.8</c:v>
                </c:pt>
              </c:numCache>
            </c:numRef>
          </c:xVal>
          <c:yVal>
            <c:numRef>
              <c:f>'WYNONAH PROFILES'!$B$6:$B$14</c:f>
              <c:numCache>
                <c:formatCode>General</c:formatCode>
                <c:ptCount val="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6</c:v>
                </c:pt>
                <c:pt idx="4">
                  <c:v>9</c:v>
                </c:pt>
                <c:pt idx="5">
                  <c:v>12</c:v>
                </c:pt>
                <c:pt idx="6">
                  <c:v>15</c:v>
                </c:pt>
                <c:pt idx="7">
                  <c:v>18.5</c:v>
                </c:pt>
                <c:pt idx="8">
                  <c:v>21.5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87F-4C71-88E1-ACE47DC9A2F8}"/>
            </c:ext>
          </c:extLst>
        </c:ser>
        <c:ser>
          <c:idx val="0"/>
          <c:order val="1"/>
          <c:tx>
            <c:strRef>
              <c:f>'WYNONAH PROFILES'!$A$15</c:f>
              <c:strCache>
                <c:ptCount val="1"/>
                <c:pt idx="0">
                  <c:v>21-Jun-2021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'WYNONAH PROFILES'!$H$15:$H$23</c:f>
              <c:numCache>
                <c:formatCode>General</c:formatCode>
                <c:ptCount val="9"/>
                <c:pt idx="0">
                  <c:v>7.62</c:v>
                </c:pt>
                <c:pt idx="1">
                  <c:v>7.62</c:v>
                </c:pt>
                <c:pt idx="2">
                  <c:v>7.64</c:v>
                </c:pt>
                <c:pt idx="3">
                  <c:v>7.77</c:v>
                </c:pt>
                <c:pt idx="4">
                  <c:v>7.64</c:v>
                </c:pt>
                <c:pt idx="5">
                  <c:v>7.34</c:v>
                </c:pt>
                <c:pt idx="6">
                  <c:v>7.06</c:v>
                </c:pt>
                <c:pt idx="7">
                  <c:v>6.87</c:v>
                </c:pt>
                <c:pt idx="8">
                  <c:v>6.82</c:v>
                </c:pt>
              </c:numCache>
            </c:numRef>
          </c:xVal>
          <c:yVal>
            <c:numRef>
              <c:f>'WYNONAH PROFILES'!$B$15:$B$23</c:f>
              <c:numCache>
                <c:formatCode>General</c:formatCode>
                <c:ptCount val="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6</c:v>
                </c:pt>
                <c:pt idx="4">
                  <c:v>9</c:v>
                </c:pt>
                <c:pt idx="5">
                  <c:v>12</c:v>
                </c:pt>
                <c:pt idx="6">
                  <c:v>15</c:v>
                </c:pt>
                <c:pt idx="7">
                  <c:v>18.5</c:v>
                </c:pt>
                <c:pt idx="8">
                  <c:v>21.5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87F-4C71-88E1-ACE47DC9A2F8}"/>
            </c:ext>
          </c:extLst>
        </c:ser>
        <c:ser>
          <c:idx val="2"/>
          <c:order val="2"/>
          <c:tx>
            <c:strRef>
              <c:f>'WYNONAH PROFILES'!$A$33</c:f>
              <c:strCache>
                <c:ptCount val="1"/>
                <c:pt idx="0">
                  <c:v>20-Jul-2021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'WYNONAH PROFILES'!$H$33:$H$58</c:f>
              <c:numCache>
                <c:formatCode>General</c:formatCode>
                <c:ptCount val="26"/>
                <c:pt idx="0">
                  <c:v>7.8</c:v>
                </c:pt>
                <c:pt idx="1">
                  <c:v>7.8</c:v>
                </c:pt>
                <c:pt idx="2">
                  <c:v>7.8</c:v>
                </c:pt>
                <c:pt idx="3">
                  <c:v>7.7</c:v>
                </c:pt>
                <c:pt idx="4">
                  <c:v>7.7</c:v>
                </c:pt>
                <c:pt idx="5">
                  <c:v>7.7</c:v>
                </c:pt>
                <c:pt idx="6">
                  <c:v>7.7</c:v>
                </c:pt>
                <c:pt idx="7">
                  <c:v>7.7</c:v>
                </c:pt>
                <c:pt idx="8">
                  <c:v>7.6</c:v>
                </c:pt>
                <c:pt idx="9">
                  <c:v>7.6</c:v>
                </c:pt>
                <c:pt idx="10">
                  <c:v>7.6</c:v>
                </c:pt>
                <c:pt idx="11">
                  <c:v>7.5</c:v>
                </c:pt>
                <c:pt idx="12">
                  <c:v>7.3</c:v>
                </c:pt>
                <c:pt idx="13">
                  <c:v>7.3</c:v>
                </c:pt>
                <c:pt idx="14">
                  <c:v>7.2</c:v>
                </c:pt>
                <c:pt idx="15">
                  <c:v>7.2</c:v>
                </c:pt>
                <c:pt idx="16">
                  <c:v>7.2</c:v>
                </c:pt>
                <c:pt idx="17">
                  <c:v>7.1</c:v>
                </c:pt>
                <c:pt idx="18">
                  <c:v>7.1</c:v>
                </c:pt>
                <c:pt idx="19">
                  <c:v>7.1</c:v>
                </c:pt>
                <c:pt idx="20">
                  <c:v>7</c:v>
                </c:pt>
                <c:pt idx="21">
                  <c:v>6.9</c:v>
                </c:pt>
                <c:pt idx="22">
                  <c:v>6.9</c:v>
                </c:pt>
                <c:pt idx="23">
                  <c:v>6.9</c:v>
                </c:pt>
                <c:pt idx="24">
                  <c:v>6.8</c:v>
                </c:pt>
                <c:pt idx="25">
                  <c:v>6.8</c:v>
                </c:pt>
              </c:numCache>
            </c:numRef>
          </c:xVal>
          <c:yVal>
            <c:numRef>
              <c:f>'WYNONAH PROFILES'!$B$33:$B$58</c:f>
              <c:numCache>
                <c:formatCode>General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87F-4C71-88E1-ACE47DC9A2F8}"/>
            </c:ext>
          </c:extLst>
        </c:ser>
        <c:ser>
          <c:idx val="3"/>
          <c:order val="3"/>
          <c:tx>
            <c:strRef>
              <c:f>'WYNONAH PROFILES'!$A$67</c:f>
              <c:strCache>
                <c:ptCount val="1"/>
                <c:pt idx="0">
                  <c:v>31-Aug-2021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'WYNONAH PROFILES'!$H$67:$H$92</c:f>
              <c:numCache>
                <c:formatCode>General</c:formatCode>
                <c:ptCount val="26"/>
                <c:pt idx="0">
                  <c:v>7.5</c:v>
                </c:pt>
                <c:pt idx="1">
                  <c:v>7.5</c:v>
                </c:pt>
                <c:pt idx="2">
                  <c:v>7.5</c:v>
                </c:pt>
                <c:pt idx="3">
                  <c:v>7.5</c:v>
                </c:pt>
                <c:pt idx="4">
                  <c:v>7.4</c:v>
                </c:pt>
                <c:pt idx="5">
                  <c:v>7.1</c:v>
                </c:pt>
                <c:pt idx="6">
                  <c:v>6.8</c:v>
                </c:pt>
                <c:pt idx="7">
                  <c:v>6.7</c:v>
                </c:pt>
                <c:pt idx="8">
                  <c:v>6.6</c:v>
                </c:pt>
                <c:pt idx="9">
                  <c:v>6.7</c:v>
                </c:pt>
                <c:pt idx="10">
                  <c:v>6.8</c:v>
                </c:pt>
                <c:pt idx="11">
                  <c:v>6.7</c:v>
                </c:pt>
                <c:pt idx="12">
                  <c:v>6.6</c:v>
                </c:pt>
                <c:pt idx="13">
                  <c:v>6.5</c:v>
                </c:pt>
                <c:pt idx="14">
                  <c:v>6.4</c:v>
                </c:pt>
                <c:pt idx="15">
                  <c:v>6.4</c:v>
                </c:pt>
                <c:pt idx="16">
                  <c:v>6.4</c:v>
                </c:pt>
                <c:pt idx="17">
                  <c:v>6.3</c:v>
                </c:pt>
                <c:pt idx="18">
                  <c:v>6.3</c:v>
                </c:pt>
                <c:pt idx="19">
                  <c:v>6.3</c:v>
                </c:pt>
                <c:pt idx="20">
                  <c:v>6.2</c:v>
                </c:pt>
                <c:pt idx="21">
                  <c:v>6.2</c:v>
                </c:pt>
                <c:pt idx="22">
                  <c:v>6.1</c:v>
                </c:pt>
                <c:pt idx="23">
                  <c:v>6.1</c:v>
                </c:pt>
                <c:pt idx="24">
                  <c:v>6.1</c:v>
                </c:pt>
                <c:pt idx="25">
                  <c:v>6.1</c:v>
                </c:pt>
              </c:numCache>
            </c:numRef>
          </c:xVal>
          <c:yVal>
            <c:numRef>
              <c:f>'WYNONAH PROFILES'!$B$67:$B$92</c:f>
              <c:numCache>
                <c:formatCode>General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87F-4C71-88E1-ACE47DC9A2F8}"/>
            </c:ext>
          </c:extLst>
        </c:ser>
        <c:ser>
          <c:idx val="4"/>
          <c:order val="4"/>
          <c:tx>
            <c:strRef>
              <c:f>'WYNONAH PROFILES'!$A$93</c:f>
              <c:strCache>
                <c:ptCount val="1"/>
                <c:pt idx="0">
                  <c:v>29-Sep-2021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'WYNONAH PROFILES'!$H$93:$H$100</c:f>
              <c:numCache>
                <c:formatCode>General</c:formatCode>
                <c:ptCount val="8"/>
                <c:pt idx="0">
                  <c:v>7.96</c:v>
                </c:pt>
                <c:pt idx="1">
                  <c:v>7.7</c:v>
                </c:pt>
                <c:pt idx="2">
                  <c:v>7.59</c:v>
                </c:pt>
                <c:pt idx="3">
                  <c:v>7.02</c:v>
                </c:pt>
                <c:pt idx="4">
                  <c:v>6.79</c:v>
                </c:pt>
                <c:pt idx="5">
                  <c:v>6.54</c:v>
                </c:pt>
                <c:pt idx="6">
                  <c:v>6.5</c:v>
                </c:pt>
                <c:pt idx="7">
                  <c:v>6.5</c:v>
                </c:pt>
              </c:numCache>
            </c:numRef>
          </c:xVal>
          <c:yVal>
            <c:numRef>
              <c:f>'WYNONAH PROFILES'!$B$93:$B$100</c:f>
              <c:numCache>
                <c:formatCode>General</c:formatCode>
                <c:ptCount val="8"/>
                <c:pt idx="0">
                  <c:v>1</c:v>
                </c:pt>
                <c:pt idx="1">
                  <c:v>3</c:v>
                </c:pt>
                <c:pt idx="2">
                  <c:v>6</c:v>
                </c:pt>
                <c:pt idx="3">
                  <c:v>9</c:v>
                </c:pt>
                <c:pt idx="4">
                  <c:v>12</c:v>
                </c:pt>
                <c:pt idx="5">
                  <c:v>15</c:v>
                </c:pt>
                <c:pt idx="6">
                  <c:v>18.5</c:v>
                </c:pt>
                <c:pt idx="7">
                  <c:v>21.5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87F-4C71-88E1-ACE47DC9A2F8}"/>
            </c:ext>
          </c:extLst>
        </c:ser>
        <c:ser>
          <c:idx val="5"/>
          <c:order val="5"/>
          <c:tx>
            <c:strRef>
              <c:f>'WYNONAH PROFILES'!$A$101</c:f>
              <c:strCache>
                <c:ptCount val="1"/>
                <c:pt idx="0">
                  <c:v>22-Oct-2021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xVal>
            <c:numRef>
              <c:f>'WYNONAH PROFILES'!$H$101:$H$108</c:f>
              <c:numCache>
                <c:formatCode>General</c:formatCode>
                <c:ptCount val="8"/>
                <c:pt idx="0">
                  <c:v>7.96</c:v>
                </c:pt>
                <c:pt idx="1">
                  <c:v>7.7</c:v>
                </c:pt>
                <c:pt idx="2">
                  <c:v>7.59</c:v>
                </c:pt>
                <c:pt idx="3">
                  <c:v>7.02</c:v>
                </c:pt>
                <c:pt idx="4">
                  <c:v>6.79</c:v>
                </c:pt>
                <c:pt idx="5">
                  <c:v>6.54</c:v>
                </c:pt>
                <c:pt idx="6">
                  <c:v>6.5</c:v>
                </c:pt>
                <c:pt idx="7">
                  <c:v>6.5</c:v>
                </c:pt>
              </c:numCache>
            </c:numRef>
          </c:xVal>
          <c:yVal>
            <c:numRef>
              <c:f>'WYNONAH PROFILES'!$B$101:$B$108</c:f>
              <c:numCache>
                <c:formatCode>General</c:formatCode>
                <c:ptCount val="8"/>
                <c:pt idx="0">
                  <c:v>1</c:v>
                </c:pt>
                <c:pt idx="1">
                  <c:v>3</c:v>
                </c:pt>
                <c:pt idx="2">
                  <c:v>6</c:v>
                </c:pt>
                <c:pt idx="3">
                  <c:v>9</c:v>
                </c:pt>
                <c:pt idx="4">
                  <c:v>12</c:v>
                </c:pt>
                <c:pt idx="5">
                  <c:v>15</c:v>
                </c:pt>
                <c:pt idx="6">
                  <c:v>18.5</c:v>
                </c:pt>
                <c:pt idx="7">
                  <c:v>21.5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87F-4C71-88E1-ACE47DC9A2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6332728"/>
        <c:axId val="536339448"/>
      </c:scatterChart>
      <c:valAx>
        <c:axId val="5363327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20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pH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0.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536339448"/>
        <c:crosses val="max"/>
        <c:crossBetween val="midCat"/>
      </c:valAx>
      <c:valAx>
        <c:axId val="536339448"/>
        <c:scaling>
          <c:orientation val="maxMin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20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Depth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53633272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3966620292681992"/>
          <c:y val="3.9430416025583274E-4"/>
          <c:w val="0.18711625527683357"/>
          <c:h val="0.441504811898512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Wynonah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158681273763254"/>
          <c:y val="0.17573033707865171"/>
          <c:w val="0.81784441962162024"/>
          <c:h val="0.70401248351418755"/>
        </c:manualLayout>
      </c:layout>
      <c:scatterChart>
        <c:scatterStyle val="lineMarker"/>
        <c:varyColors val="0"/>
        <c:ser>
          <c:idx val="6"/>
          <c:order val="0"/>
          <c:tx>
            <c:strRef>
              <c:f>'WYNONAH PROFILES'!$A$109</c:f>
              <c:strCache>
                <c:ptCount val="1"/>
                <c:pt idx="0">
                  <c:v>2-May-2022</c:v>
                </c:pt>
              </c:strCache>
            </c:strRef>
          </c:tx>
          <c:spPr>
            <a:ln w="19050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xVal>
            <c:numRef>
              <c:f>'WYNONAH PROFILES'!$H$109:$H$117</c:f>
              <c:numCache>
                <c:formatCode>General</c:formatCode>
                <c:ptCount val="9"/>
                <c:pt idx="0">
                  <c:v>7.47</c:v>
                </c:pt>
                <c:pt idx="1">
                  <c:v>7.85</c:v>
                </c:pt>
                <c:pt idx="2">
                  <c:v>8.11</c:v>
                </c:pt>
                <c:pt idx="3">
                  <c:v>8.2200000000000006</c:v>
                </c:pt>
                <c:pt idx="4">
                  <c:v>8.1199999999999992</c:v>
                </c:pt>
                <c:pt idx="5">
                  <c:v>7.74</c:v>
                </c:pt>
                <c:pt idx="6">
                  <c:v>7.55</c:v>
                </c:pt>
                <c:pt idx="7">
                  <c:v>7.42</c:v>
                </c:pt>
                <c:pt idx="8">
                  <c:v>7.22</c:v>
                </c:pt>
              </c:numCache>
            </c:numRef>
          </c:xVal>
          <c:yVal>
            <c:numRef>
              <c:f>'WYNONAH PROFILES'!$B$109:$B$117</c:f>
              <c:numCache>
                <c:formatCode>General</c:formatCode>
                <c:ptCount val="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6</c:v>
                </c:pt>
                <c:pt idx="4">
                  <c:v>9</c:v>
                </c:pt>
                <c:pt idx="5">
                  <c:v>12</c:v>
                </c:pt>
                <c:pt idx="6">
                  <c:v>15</c:v>
                </c:pt>
                <c:pt idx="7">
                  <c:v>18.5</c:v>
                </c:pt>
                <c:pt idx="8">
                  <c:v>21.5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390B-46CF-8B36-28425FE00BE6}"/>
            </c:ext>
          </c:extLst>
        </c:ser>
        <c:ser>
          <c:idx val="7"/>
          <c:order val="1"/>
          <c:tx>
            <c:strRef>
              <c:f>'WYNONAH PROFILES'!$A$118</c:f>
              <c:strCache>
                <c:ptCount val="1"/>
                <c:pt idx="0">
                  <c:v>7-Jun-2022</c:v>
                </c:pt>
              </c:strCache>
            </c:strRef>
          </c:tx>
          <c:spPr>
            <a:ln w="19050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xVal>
            <c:numRef>
              <c:f>'WYNONAH PROFILES'!$H$118:$H$125</c:f>
              <c:numCache>
                <c:formatCode>General</c:formatCode>
                <c:ptCount val="8"/>
                <c:pt idx="0">
                  <c:v>8.3000000000000007</c:v>
                </c:pt>
                <c:pt idx="1">
                  <c:v>8.35</c:v>
                </c:pt>
                <c:pt idx="2">
                  <c:v>9.07</c:v>
                </c:pt>
                <c:pt idx="3">
                  <c:v>8.5</c:v>
                </c:pt>
                <c:pt idx="4">
                  <c:v>8.09</c:v>
                </c:pt>
                <c:pt idx="5">
                  <c:v>7.16</c:v>
                </c:pt>
                <c:pt idx="6">
                  <c:v>7.37</c:v>
                </c:pt>
                <c:pt idx="7">
                  <c:v>7.17</c:v>
                </c:pt>
              </c:numCache>
            </c:numRef>
          </c:xVal>
          <c:yVal>
            <c:numRef>
              <c:f>'WYNONAH PROFILES'!$B$118:$B$125</c:f>
              <c:numCache>
                <c:formatCode>General</c:formatCode>
                <c:ptCount val="8"/>
                <c:pt idx="0">
                  <c:v>1</c:v>
                </c:pt>
                <c:pt idx="1">
                  <c:v>3</c:v>
                </c:pt>
                <c:pt idx="2">
                  <c:v>6</c:v>
                </c:pt>
                <c:pt idx="3">
                  <c:v>9</c:v>
                </c:pt>
                <c:pt idx="4">
                  <c:v>12</c:v>
                </c:pt>
                <c:pt idx="5">
                  <c:v>15</c:v>
                </c:pt>
                <c:pt idx="6">
                  <c:v>18.5</c:v>
                </c:pt>
                <c:pt idx="7">
                  <c:v>21.5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390B-46CF-8B36-28425FE00BE6}"/>
            </c:ext>
          </c:extLst>
        </c:ser>
        <c:ser>
          <c:idx val="8"/>
          <c:order val="2"/>
          <c:tx>
            <c:strRef>
              <c:f>'WYNONAH PROFILES'!$A$126</c:f>
              <c:strCache>
                <c:ptCount val="1"/>
                <c:pt idx="0">
                  <c:v>25-Jul-2022</c:v>
                </c:pt>
              </c:strCache>
            </c:strRef>
          </c:tx>
          <c:spPr>
            <a:ln w="19050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xVal>
            <c:numRef>
              <c:f>'WYNONAH PROFILES'!$H$126:$H$151</c:f>
              <c:numCache>
                <c:formatCode>General</c:formatCode>
                <c:ptCount val="26"/>
                <c:pt idx="0">
                  <c:v>8</c:v>
                </c:pt>
                <c:pt idx="1">
                  <c:v>8.1</c:v>
                </c:pt>
                <c:pt idx="2">
                  <c:v>8.1</c:v>
                </c:pt>
                <c:pt idx="3">
                  <c:v>8.1</c:v>
                </c:pt>
                <c:pt idx="4">
                  <c:v>8.1</c:v>
                </c:pt>
                <c:pt idx="5">
                  <c:v>8.1</c:v>
                </c:pt>
                <c:pt idx="6">
                  <c:v>8.1</c:v>
                </c:pt>
                <c:pt idx="7">
                  <c:v>7.9</c:v>
                </c:pt>
                <c:pt idx="8">
                  <c:v>8.1</c:v>
                </c:pt>
                <c:pt idx="9">
                  <c:v>8.1999999999999993</c:v>
                </c:pt>
                <c:pt idx="10">
                  <c:v>7.8</c:v>
                </c:pt>
                <c:pt idx="11">
                  <c:v>7.4</c:v>
                </c:pt>
                <c:pt idx="12">
                  <c:v>7.1</c:v>
                </c:pt>
                <c:pt idx="13">
                  <c:v>6.9</c:v>
                </c:pt>
                <c:pt idx="14">
                  <c:v>6.8</c:v>
                </c:pt>
                <c:pt idx="15">
                  <c:v>6.6</c:v>
                </c:pt>
                <c:pt idx="16">
                  <c:v>6.5</c:v>
                </c:pt>
                <c:pt idx="17">
                  <c:v>6.4</c:v>
                </c:pt>
                <c:pt idx="18">
                  <c:v>6.3</c:v>
                </c:pt>
                <c:pt idx="19">
                  <c:v>6.3</c:v>
                </c:pt>
                <c:pt idx="20">
                  <c:v>6.3</c:v>
                </c:pt>
                <c:pt idx="21">
                  <c:v>6.2</c:v>
                </c:pt>
              </c:numCache>
            </c:numRef>
          </c:xVal>
          <c:yVal>
            <c:numRef>
              <c:f>'WYNONAH PROFILES'!$B$126:$B$151</c:f>
              <c:numCache>
                <c:formatCode>General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390B-46CF-8B36-28425FE00BE6}"/>
            </c:ext>
          </c:extLst>
        </c:ser>
        <c:ser>
          <c:idx val="9"/>
          <c:order val="3"/>
          <c:tx>
            <c:strRef>
              <c:f>'WYNONAH PROFILES'!$A$160</c:f>
              <c:strCache>
                <c:ptCount val="1"/>
                <c:pt idx="0">
                  <c:v>29-Aug-2022</c:v>
                </c:pt>
              </c:strCache>
            </c:strRef>
          </c:tx>
          <c:spPr>
            <a:ln w="19050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xVal>
            <c:numRef>
              <c:f>'WYNONAH PROFILES'!$H$160:$H$185</c:f>
              <c:numCache>
                <c:formatCode>General</c:formatCode>
                <c:ptCount val="26"/>
                <c:pt idx="0">
                  <c:v>8.5</c:v>
                </c:pt>
                <c:pt idx="1">
                  <c:v>8.4</c:v>
                </c:pt>
                <c:pt idx="2">
                  <c:v>8.4</c:v>
                </c:pt>
                <c:pt idx="3">
                  <c:v>8.4</c:v>
                </c:pt>
                <c:pt idx="4">
                  <c:v>8.3000000000000007</c:v>
                </c:pt>
                <c:pt idx="5">
                  <c:v>8.1</c:v>
                </c:pt>
                <c:pt idx="6">
                  <c:v>7.2</c:v>
                </c:pt>
                <c:pt idx="7">
                  <c:v>6.9</c:v>
                </c:pt>
                <c:pt idx="8">
                  <c:v>6.7</c:v>
                </c:pt>
                <c:pt idx="9">
                  <c:v>6.6</c:v>
                </c:pt>
                <c:pt idx="10">
                  <c:v>7.62</c:v>
                </c:pt>
                <c:pt idx="11">
                  <c:v>6.4</c:v>
                </c:pt>
                <c:pt idx="12">
                  <c:v>6.3</c:v>
                </c:pt>
                <c:pt idx="13">
                  <c:v>6.2</c:v>
                </c:pt>
                <c:pt idx="14">
                  <c:v>6.1</c:v>
                </c:pt>
                <c:pt idx="15">
                  <c:v>6.1</c:v>
                </c:pt>
                <c:pt idx="16">
                  <c:v>6.1</c:v>
                </c:pt>
                <c:pt idx="17">
                  <c:v>6.1</c:v>
                </c:pt>
                <c:pt idx="18">
                  <c:v>6.1</c:v>
                </c:pt>
                <c:pt idx="19">
                  <c:v>6.1</c:v>
                </c:pt>
                <c:pt idx="20">
                  <c:v>6.1</c:v>
                </c:pt>
                <c:pt idx="21">
                  <c:v>6.1</c:v>
                </c:pt>
                <c:pt idx="22">
                  <c:v>6.1</c:v>
                </c:pt>
              </c:numCache>
            </c:numRef>
          </c:xVal>
          <c:yVal>
            <c:numRef>
              <c:f>'WYNONAH PROFILES'!$B$160:$B$185</c:f>
              <c:numCache>
                <c:formatCode>General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390B-46CF-8B36-28425FE00BE6}"/>
            </c:ext>
          </c:extLst>
        </c:ser>
        <c:ser>
          <c:idx val="10"/>
          <c:order val="4"/>
          <c:tx>
            <c:strRef>
              <c:f>'WYNONAH PROFILES'!$A$192</c:f>
              <c:strCache>
                <c:ptCount val="1"/>
                <c:pt idx="0">
                  <c:v>6-Oct-2022</c:v>
                </c:pt>
              </c:strCache>
            </c:strRef>
          </c:tx>
          <c:spPr>
            <a:ln w="19050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xVal>
            <c:numRef>
              <c:f>'WYNONAH PROFILES'!$H$192:$H$198</c:f>
              <c:numCache>
                <c:formatCode>General</c:formatCode>
                <c:ptCount val="7"/>
                <c:pt idx="0">
                  <c:v>7.32</c:v>
                </c:pt>
                <c:pt idx="1">
                  <c:v>7.33</c:v>
                </c:pt>
                <c:pt idx="2">
                  <c:v>7.15</c:v>
                </c:pt>
                <c:pt idx="3">
                  <c:v>6.71</c:v>
                </c:pt>
                <c:pt idx="4">
                  <c:v>6.58</c:v>
                </c:pt>
                <c:pt idx="5">
                  <c:v>6.58</c:v>
                </c:pt>
                <c:pt idx="6">
                  <c:v>6.62</c:v>
                </c:pt>
              </c:numCache>
            </c:numRef>
          </c:xVal>
          <c:yVal>
            <c:numRef>
              <c:f>'WYNONAH PROFILES'!$B$192:$B$198</c:f>
              <c:numCache>
                <c:formatCode>General</c:formatCode>
                <c:ptCount val="7"/>
                <c:pt idx="0">
                  <c:v>3</c:v>
                </c:pt>
                <c:pt idx="1">
                  <c:v>6</c:v>
                </c:pt>
                <c:pt idx="2">
                  <c:v>9</c:v>
                </c:pt>
                <c:pt idx="3">
                  <c:v>12</c:v>
                </c:pt>
                <c:pt idx="4">
                  <c:v>15</c:v>
                </c:pt>
                <c:pt idx="5">
                  <c:v>18.5</c:v>
                </c:pt>
                <c:pt idx="6">
                  <c:v>21.5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390B-46CF-8B36-28425FE00B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6332728"/>
        <c:axId val="536339448"/>
      </c:scatterChart>
      <c:valAx>
        <c:axId val="5363327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20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pH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0.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536339448"/>
        <c:crosses val="max"/>
        <c:crossBetween val="midCat"/>
      </c:valAx>
      <c:valAx>
        <c:axId val="536339448"/>
        <c:scaling>
          <c:orientation val="maxMin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20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Depth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53633272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3966620292681992"/>
          <c:y val="3.9430416025583274E-4"/>
          <c:w val="0.18711625527683357"/>
          <c:h val="0.3121515780676669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Wynonah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158681273763254"/>
          <c:y val="0.17573033707865171"/>
          <c:w val="0.81784441962162024"/>
          <c:h val="0.70401248351418755"/>
        </c:manualLayout>
      </c:layout>
      <c:scatterChart>
        <c:scatterStyle val="lineMarker"/>
        <c:varyColors val="0"/>
        <c:ser>
          <c:idx val="11"/>
          <c:order val="0"/>
          <c:tx>
            <c:strRef>
              <c:f>'WYNONAH PROFILES'!$A$222</c:f>
              <c:strCache>
                <c:ptCount val="1"/>
                <c:pt idx="0">
                  <c:v>25-Jun-2024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>
                    <a:alpha val="92000"/>
                  </a:schemeClr>
                </a:solidFill>
              </a:ln>
              <a:effectLst/>
            </c:spPr>
          </c:marker>
          <c:xVal>
            <c:numRef>
              <c:f>'WYNONAH PROFILES'!$H$222:$H$237</c:f>
              <c:numCache>
                <c:formatCode>General</c:formatCode>
                <c:ptCount val="16"/>
                <c:pt idx="0">
                  <c:v>7.81</c:v>
                </c:pt>
                <c:pt idx="1">
                  <c:v>7.8</c:v>
                </c:pt>
                <c:pt idx="2">
                  <c:v>7.81</c:v>
                </c:pt>
                <c:pt idx="3">
                  <c:v>7.66</c:v>
                </c:pt>
                <c:pt idx="4">
                  <c:v>7.62</c:v>
                </c:pt>
                <c:pt idx="5">
                  <c:v>7.84</c:v>
                </c:pt>
                <c:pt idx="6">
                  <c:v>8.32</c:v>
                </c:pt>
                <c:pt idx="7">
                  <c:v>8.1300000000000008</c:v>
                </c:pt>
                <c:pt idx="8">
                  <c:v>7.97</c:v>
                </c:pt>
                <c:pt idx="9">
                  <c:v>7.84</c:v>
                </c:pt>
                <c:pt idx="10">
                  <c:v>7.55</c:v>
                </c:pt>
                <c:pt idx="11">
                  <c:v>7.42</c:v>
                </c:pt>
                <c:pt idx="12">
                  <c:v>7.21</c:v>
                </c:pt>
                <c:pt idx="13">
                  <c:v>7.22</c:v>
                </c:pt>
                <c:pt idx="14">
                  <c:v>7</c:v>
                </c:pt>
                <c:pt idx="15">
                  <c:v>6.7</c:v>
                </c:pt>
              </c:numCache>
            </c:numRef>
          </c:xVal>
          <c:yVal>
            <c:numRef>
              <c:f>'WYNONAH PROFILES'!$B$222:$B$237</c:f>
              <c:numCache>
                <c:formatCode>0</c:formatCode>
                <c:ptCount val="16"/>
                <c:pt idx="0">
                  <c:v>0.9144000000000001</c:v>
                </c:pt>
                <c:pt idx="1">
                  <c:v>3.048</c:v>
                </c:pt>
                <c:pt idx="2">
                  <c:v>4.5720000000000001</c:v>
                </c:pt>
                <c:pt idx="3">
                  <c:v>6.0960000000000001</c:v>
                </c:pt>
                <c:pt idx="4">
                  <c:v>7.62</c:v>
                </c:pt>
                <c:pt idx="5">
                  <c:v>9.1440000000000001</c:v>
                </c:pt>
                <c:pt idx="6">
                  <c:v>10.668000000000001</c:v>
                </c:pt>
                <c:pt idx="7">
                  <c:v>12.192</c:v>
                </c:pt>
                <c:pt idx="8">
                  <c:v>13.716000000000001</c:v>
                </c:pt>
                <c:pt idx="9">
                  <c:v>15.24</c:v>
                </c:pt>
                <c:pt idx="10">
                  <c:v>16.763999999999999</c:v>
                </c:pt>
                <c:pt idx="11">
                  <c:v>18.288</c:v>
                </c:pt>
                <c:pt idx="12">
                  <c:v>19.812000000000001</c:v>
                </c:pt>
                <c:pt idx="13">
                  <c:v>21.336000000000002</c:v>
                </c:pt>
                <c:pt idx="14">
                  <c:v>22.86</c:v>
                </c:pt>
                <c:pt idx="15">
                  <c:v>24.384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28E7-43E6-8835-A49307318519}"/>
            </c:ext>
          </c:extLst>
        </c:ser>
        <c:ser>
          <c:idx val="12"/>
          <c:order val="1"/>
          <c:tx>
            <c:strRef>
              <c:f>'WYNONAH PROFILES'!$A$238</c:f>
              <c:strCache>
                <c:ptCount val="1"/>
                <c:pt idx="0">
                  <c:v>18-Jul-2024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'WYNONAH PROFILES'!$H$238:$H$253</c:f>
              <c:numCache>
                <c:formatCode>General</c:formatCode>
                <c:ptCount val="16"/>
                <c:pt idx="0">
                  <c:v>8.3000000000000007</c:v>
                </c:pt>
                <c:pt idx="1">
                  <c:v>8.3000000000000007</c:v>
                </c:pt>
                <c:pt idx="2">
                  <c:v>8.26</c:v>
                </c:pt>
                <c:pt idx="3">
                  <c:v>8.02</c:v>
                </c:pt>
                <c:pt idx="4">
                  <c:v>7.79</c:v>
                </c:pt>
                <c:pt idx="5">
                  <c:v>7.46</c:v>
                </c:pt>
                <c:pt idx="6">
                  <c:v>7.51</c:v>
                </c:pt>
                <c:pt idx="7">
                  <c:v>7.58</c:v>
                </c:pt>
                <c:pt idx="8">
                  <c:v>7.56</c:v>
                </c:pt>
                <c:pt idx="9">
                  <c:v>7.23</c:v>
                </c:pt>
                <c:pt idx="10">
                  <c:v>7.06</c:v>
                </c:pt>
                <c:pt idx="11">
                  <c:v>7.19</c:v>
                </c:pt>
                <c:pt idx="12">
                  <c:v>6.98</c:v>
                </c:pt>
                <c:pt idx="13">
                  <c:v>6.8</c:v>
                </c:pt>
                <c:pt idx="14">
                  <c:v>7.23</c:v>
                </c:pt>
                <c:pt idx="15">
                  <c:v>6.8</c:v>
                </c:pt>
              </c:numCache>
            </c:numRef>
          </c:xVal>
          <c:yVal>
            <c:numRef>
              <c:f>'WYNONAH PROFILES'!$B$238:$B$253</c:f>
              <c:numCache>
                <c:formatCode>General</c:formatCode>
                <c:ptCount val="1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4.5</c:v>
                </c:pt>
                <c:pt idx="4">
                  <c:v>6</c:v>
                </c:pt>
                <c:pt idx="5">
                  <c:v>7.5</c:v>
                </c:pt>
                <c:pt idx="6">
                  <c:v>9</c:v>
                </c:pt>
                <c:pt idx="7">
                  <c:v>10.5</c:v>
                </c:pt>
                <c:pt idx="8">
                  <c:v>12</c:v>
                </c:pt>
                <c:pt idx="9">
                  <c:v>14</c:v>
                </c:pt>
                <c:pt idx="10">
                  <c:v>15</c:v>
                </c:pt>
                <c:pt idx="11">
                  <c:v>17</c:v>
                </c:pt>
                <c:pt idx="12">
                  <c:v>18</c:v>
                </c:pt>
                <c:pt idx="13">
                  <c:v>20</c:v>
                </c:pt>
                <c:pt idx="14">
                  <c:v>21</c:v>
                </c:pt>
                <c:pt idx="15">
                  <c:v>23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28E7-43E6-8835-A49307318519}"/>
            </c:ext>
          </c:extLst>
        </c:ser>
        <c:ser>
          <c:idx val="13"/>
          <c:order val="2"/>
          <c:tx>
            <c:strRef>
              <c:f>'WYNONAH PROFILES'!$A$254</c:f>
              <c:strCache>
                <c:ptCount val="1"/>
                <c:pt idx="0">
                  <c:v>21-Aug-2024</c:v>
                </c:pt>
              </c:strCache>
            </c:strRef>
          </c:tx>
          <c:spPr>
            <a:ln w="19050" cap="rnd">
              <a:solidFill>
                <a:schemeClr val="accent2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'WYNONAH PROFILES'!$H$254:$H$268</c:f>
              <c:numCache>
                <c:formatCode>General</c:formatCode>
                <c:ptCount val="15"/>
                <c:pt idx="0">
                  <c:v>8.1999999999999993</c:v>
                </c:pt>
                <c:pt idx="1">
                  <c:v>8.23</c:v>
                </c:pt>
                <c:pt idx="2">
                  <c:v>8.23</c:v>
                </c:pt>
                <c:pt idx="3">
                  <c:v>8.3000000000000007</c:v>
                </c:pt>
                <c:pt idx="4">
                  <c:v>8.2899999999999991</c:v>
                </c:pt>
                <c:pt idx="5">
                  <c:v>7.77</c:v>
                </c:pt>
                <c:pt idx="6">
                  <c:v>7.3</c:v>
                </c:pt>
                <c:pt idx="7">
                  <c:v>7.15</c:v>
                </c:pt>
                <c:pt idx="8">
                  <c:v>7.09</c:v>
                </c:pt>
                <c:pt idx="9">
                  <c:v>6.91</c:v>
                </c:pt>
                <c:pt idx="10">
                  <c:v>6.78</c:v>
                </c:pt>
                <c:pt idx="11">
                  <c:v>6.66</c:v>
                </c:pt>
                <c:pt idx="12">
                  <c:v>6.68</c:v>
                </c:pt>
                <c:pt idx="13">
                  <c:v>6.61</c:v>
                </c:pt>
                <c:pt idx="14">
                  <c:v>6.73</c:v>
                </c:pt>
              </c:numCache>
            </c:numRef>
          </c:xVal>
          <c:yVal>
            <c:numRef>
              <c:f>'WYNONAH PROFILES'!$B$254:$B$268</c:f>
              <c:numCache>
                <c:formatCode>General</c:formatCode>
                <c:ptCount val="1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4.5</c:v>
                </c:pt>
                <c:pt idx="4">
                  <c:v>6</c:v>
                </c:pt>
                <c:pt idx="5">
                  <c:v>7.5</c:v>
                </c:pt>
                <c:pt idx="6">
                  <c:v>9</c:v>
                </c:pt>
                <c:pt idx="7">
                  <c:v>10.5</c:v>
                </c:pt>
                <c:pt idx="8">
                  <c:v>12</c:v>
                </c:pt>
                <c:pt idx="9">
                  <c:v>14</c:v>
                </c:pt>
                <c:pt idx="10">
                  <c:v>15</c:v>
                </c:pt>
                <c:pt idx="11">
                  <c:v>17</c:v>
                </c:pt>
                <c:pt idx="12">
                  <c:v>18</c:v>
                </c:pt>
                <c:pt idx="13">
                  <c:v>20</c:v>
                </c:pt>
                <c:pt idx="14">
                  <c:v>21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28E7-43E6-8835-A49307318519}"/>
            </c:ext>
          </c:extLst>
        </c:ser>
        <c:ser>
          <c:idx val="0"/>
          <c:order val="3"/>
          <c:tx>
            <c:strRef>
              <c:f>'WYNONAH PROFILES'!$A$280</c:f>
              <c:strCache>
                <c:ptCount val="1"/>
                <c:pt idx="0">
                  <c:v>8-Oct-2024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xVal>
            <c:numRef>
              <c:f>'WYNONAH PROFILES'!$H$280:$H$294</c:f>
              <c:numCache>
                <c:formatCode>General</c:formatCode>
                <c:ptCount val="15"/>
                <c:pt idx="0">
                  <c:v>7.62</c:v>
                </c:pt>
                <c:pt idx="1">
                  <c:v>7.68</c:v>
                </c:pt>
                <c:pt idx="2">
                  <c:v>7.7</c:v>
                </c:pt>
                <c:pt idx="3">
                  <c:v>7.72</c:v>
                </c:pt>
                <c:pt idx="4">
                  <c:v>7.69</c:v>
                </c:pt>
                <c:pt idx="5">
                  <c:v>7.54</c:v>
                </c:pt>
                <c:pt idx="6">
                  <c:v>7.05</c:v>
                </c:pt>
                <c:pt idx="7">
                  <c:v>6.67</c:v>
                </c:pt>
                <c:pt idx="8">
                  <c:v>6.53</c:v>
                </c:pt>
                <c:pt idx="9">
                  <c:v>6.45</c:v>
                </c:pt>
                <c:pt idx="10">
                  <c:v>6.46</c:v>
                </c:pt>
                <c:pt idx="11">
                  <c:v>6.52</c:v>
                </c:pt>
                <c:pt idx="12">
                  <c:v>6.56</c:v>
                </c:pt>
                <c:pt idx="13">
                  <c:v>6.64</c:v>
                </c:pt>
                <c:pt idx="14">
                  <c:v>6.74</c:v>
                </c:pt>
              </c:numCache>
            </c:numRef>
          </c:xVal>
          <c:yVal>
            <c:numRef>
              <c:f>'WYNONAH PROFILES'!$B$280:$B$294</c:f>
              <c:numCache>
                <c:formatCode>0.0</c:formatCode>
                <c:ptCount val="15"/>
                <c:pt idx="0">
                  <c:v>0.9144000000000001</c:v>
                </c:pt>
                <c:pt idx="1">
                  <c:v>3.048</c:v>
                </c:pt>
                <c:pt idx="2">
                  <c:v>4.5720000000000001</c:v>
                </c:pt>
                <c:pt idx="3">
                  <c:v>6.0960000000000001</c:v>
                </c:pt>
                <c:pt idx="4">
                  <c:v>7.62</c:v>
                </c:pt>
                <c:pt idx="5">
                  <c:v>9.1440000000000001</c:v>
                </c:pt>
                <c:pt idx="6">
                  <c:v>10.668000000000001</c:v>
                </c:pt>
                <c:pt idx="7">
                  <c:v>12.192</c:v>
                </c:pt>
                <c:pt idx="8">
                  <c:v>13.716000000000001</c:v>
                </c:pt>
                <c:pt idx="9">
                  <c:v>15.24</c:v>
                </c:pt>
                <c:pt idx="10">
                  <c:v>16.763999999999999</c:v>
                </c:pt>
                <c:pt idx="11">
                  <c:v>18.288</c:v>
                </c:pt>
                <c:pt idx="12">
                  <c:v>19.812000000000001</c:v>
                </c:pt>
                <c:pt idx="13">
                  <c:v>21.336000000000002</c:v>
                </c:pt>
                <c:pt idx="14">
                  <c:v>22.86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225-4304-80EB-7DB4AAAB2D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6332728"/>
        <c:axId val="536339448"/>
      </c:scatterChart>
      <c:valAx>
        <c:axId val="536332728"/>
        <c:scaling>
          <c:orientation val="minMax"/>
          <c:max val="9"/>
          <c:min val="5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20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pH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0.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536339448"/>
        <c:crosses val="max"/>
        <c:crossBetween val="midCat"/>
      </c:valAx>
      <c:valAx>
        <c:axId val="536339448"/>
        <c:scaling>
          <c:orientation val="maxMin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20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Depth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536332728"/>
        <c:crosses val="autoZero"/>
        <c:crossBetween val="midCat"/>
      </c:valAx>
      <c:spPr>
        <a:noFill/>
        <a:ln w="25400">
          <a:noFill/>
        </a:ln>
        <a:effectLst/>
      </c:spPr>
    </c:plotArea>
    <c:legend>
      <c:legendPos val="r"/>
      <c:layout>
        <c:manualLayout>
          <c:xMode val="edge"/>
          <c:yMode val="edge"/>
          <c:x val="0.1445235192595461"/>
          <c:y val="0.16852972579529488"/>
          <c:w val="0.21326047358834244"/>
          <c:h val="0.2611452149748498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Mean Summer Epilimnetic Temperature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158681273763254"/>
          <c:y val="0.17573033707865171"/>
          <c:w val="0.81784441962162024"/>
          <c:h val="0.63767743077059191"/>
        </c:manualLayout>
      </c:layout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'WYNONAH PROFILES'!$BG$3:$BJ$3</c:f>
              <c:numCache>
                <c:formatCode>General</c:formatCode>
                <c:ptCount val="4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</c:numCache>
            </c:numRef>
          </c:xVal>
          <c:yVal>
            <c:numRef>
              <c:f>'WYNONAH PROFILES'!$BG$4:$BJ$4</c:f>
              <c:numCache>
                <c:formatCode>0.00</c:formatCode>
                <c:ptCount val="4"/>
                <c:pt idx="0">
                  <c:v>26.874603174603177</c:v>
                </c:pt>
                <c:pt idx="1">
                  <c:v>26.91185185185185</c:v>
                </c:pt>
                <c:pt idx="2">
                  <c:v>27.222222222222221</c:v>
                </c:pt>
                <c:pt idx="3">
                  <c:v>25.513888888888886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3FE3-44CB-B3C4-A1A78CE7C5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6332728"/>
        <c:axId val="536339448"/>
      </c:scatterChart>
      <c:valAx>
        <c:axId val="536332728"/>
        <c:scaling>
          <c:orientation val="minMax"/>
          <c:max val="2024"/>
          <c:min val="2021"/>
        </c:scaling>
        <c:delete val="0"/>
        <c:axPos val="t"/>
        <c:numFmt formatCode="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536339448"/>
        <c:crosses val="max"/>
        <c:crossBetween val="midCat"/>
        <c:majorUnit val="1"/>
      </c:valAx>
      <c:valAx>
        <c:axId val="536339448"/>
        <c:scaling>
          <c:orientation val="minMax"/>
          <c:max val="28"/>
          <c:min val="25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2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Temperature (°C)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0.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536332728"/>
        <c:crosses val="autoZero"/>
        <c:crossBetween val="midCat"/>
        <c:majorUnit val="0.5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Avg Summer Depth of Hypoxia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158688575219138"/>
          <c:y val="0.16423597912329924"/>
          <c:w val="0.81784441962162024"/>
          <c:h val="0.63767743077059191"/>
        </c:manualLayout>
      </c:layout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'WYNONAH PROFILES'!$BG$3:$BI$3</c:f>
              <c:numCache>
                <c:formatCode>General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xVal>
          <c:yVal>
            <c:numRef>
              <c:f>'WYNONAH PROFILES'!$BG$5:$BI$5</c:f>
              <c:numCache>
                <c:formatCode>General</c:formatCode>
                <c:ptCount val="3"/>
                <c:pt idx="0">
                  <c:v>20.5</c:v>
                </c:pt>
                <c:pt idx="1">
                  <c:v>17.5</c:v>
                </c:pt>
                <c:pt idx="2">
                  <c:v>21.5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CD7-4DC2-A0E1-9FB36F826F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6332728"/>
        <c:axId val="536339448"/>
      </c:scatterChart>
      <c:valAx>
        <c:axId val="536332728"/>
        <c:scaling>
          <c:orientation val="minMax"/>
          <c:max val="2023"/>
          <c:min val="2021"/>
        </c:scaling>
        <c:delete val="0"/>
        <c:axPos val="b"/>
        <c:numFmt formatCode="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536339448"/>
        <c:crosses val="max"/>
        <c:crossBetween val="midCat"/>
        <c:majorUnit val="1"/>
      </c:valAx>
      <c:valAx>
        <c:axId val="536339448"/>
        <c:scaling>
          <c:orientation val="maxMin"/>
          <c:max val="3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2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Depth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0.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536332728"/>
        <c:crosses val="autoZero"/>
        <c:crossBetween val="midCat"/>
        <c:majorUnit val="5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'WYNONAH PROFILES'!$BG$3:$BJ$3</c:f>
              <c:numCache>
                <c:formatCode>General</c:formatCode>
                <c:ptCount val="4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</c:numCache>
            </c:numRef>
          </c:xVal>
          <c:yVal>
            <c:numRef>
              <c:f>'WYNONAH PROFILES'!$BG$6:$BJ$6</c:f>
              <c:numCache>
                <c:formatCode>0.0</c:formatCode>
                <c:ptCount val="4"/>
                <c:pt idx="0">
                  <c:v>38.495443094768149</c:v>
                </c:pt>
                <c:pt idx="1">
                  <c:v>37.936690383201551</c:v>
                </c:pt>
                <c:pt idx="2">
                  <c:v>33.942558807306781</c:v>
                </c:pt>
                <c:pt idx="3">
                  <c:v>37.503052222278008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6D5-4C05-BEA9-738D820B91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44633080"/>
        <c:axId val="644632760"/>
      </c:scatterChart>
      <c:valAx>
        <c:axId val="644633080"/>
        <c:scaling>
          <c:orientation val="minMax"/>
          <c:max val="2024"/>
          <c:min val="2021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44632760"/>
        <c:crosses val="autoZero"/>
        <c:crossBetween val="midCat"/>
        <c:majorUnit val="1"/>
      </c:valAx>
      <c:valAx>
        <c:axId val="644632760"/>
        <c:scaling>
          <c:orientation val="minMax"/>
          <c:min val="2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20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TSI Secchi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0.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4463308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span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Fawn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158681273763254"/>
          <c:y val="0.12592180287808849"/>
          <c:w val="0.81784441962162024"/>
          <c:h val="0.68748574531631823"/>
        </c:manualLayout>
      </c:layout>
      <c:scatterChart>
        <c:scatterStyle val="lineMarker"/>
        <c:varyColors val="0"/>
        <c:ser>
          <c:idx val="10"/>
          <c:order val="0"/>
          <c:tx>
            <c:strRef>
              <c:f>'FAWN PROFILES'!$A$61</c:f>
              <c:strCache>
                <c:ptCount val="1"/>
                <c:pt idx="0">
                  <c:v>25-Jun-2024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'FAWN PROFILES'!$C$61:$C$66</c:f>
              <c:numCache>
                <c:formatCode>General</c:formatCode>
                <c:ptCount val="6"/>
                <c:pt idx="0">
                  <c:v>26.2</c:v>
                </c:pt>
                <c:pt idx="1">
                  <c:v>26.2</c:v>
                </c:pt>
                <c:pt idx="2">
                  <c:v>26</c:v>
                </c:pt>
                <c:pt idx="3">
                  <c:v>21.5</c:v>
                </c:pt>
                <c:pt idx="4">
                  <c:v>16.5</c:v>
                </c:pt>
                <c:pt idx="5">
                  <c:v>13.2</c:v>
                </c:pt>
              </c:numCache>
            </c:numRef>
          </c:xVal>
          <c:yVal>
            <c:numRef>
              <c:f>'FAWN PROFILES'!$B$61:$B$66</c:f>
              <c:numCache>
                <c:formatCode>0</c:formatCode>
                <c:ptCount val="6"/>
                <c:pt idx="0">
                  <c:v>0.9144000000000001</c:v>
                </c:pt>
                <c:pt idx="1">
                  <c:v>1.8288000000000002</c:v>
                </c:pt>
                <c:pt idx="2">
                  <c:v>3.048</c:v>
                </c:pt>
                <c:pt idx="3">
                  <c:v>3.9624000000000001</c:v>
                </c:pt>
                <c:pt idx="4">
                  <c:v>5.1816000000000004</c:v>
                </c:pt>
                <c:pt idx="5">
                  <c:v>6.0960000000000001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81C5-4871-B60C-0B69BB56338B}"/>
            </c:ext>
          </c:extLst>
        </c:ser>
        <c:ser>
          <c:idx val="11"/>
          <c:order val="1"/>
          <c:tx>
            <c:strRef>
              <c:f>'FAWN PROFILES'!$A$67</c:f>
              <c:strCache>
                <c:ptCount val="1"/>
                <c:pt idx="0">
                  <c:v>18-Jul-2024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chemeClr val="accent4">
                  <a:alpha val="95000"/>
                </a:schemeClr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'FAWN PROFILES'!$C$67:$C$71</c:f>
              <c:numCache>
                <c:formatCode>General</c:formatCode>
                <c:ptCount val="5"/>
                <c:pt idx="0">
                  <c:v>28.5</c:v>
                </c:pt>
                <c:pt idx="1">
                  <c:v>28.5</c:v>
                </c:pt>
                <c:pt idx="2">
                  <c:v>27.7</c:v>
                </c:pt>
                <c:pt idx="3">
                  <c:v>21.1</c:v>
                </c:pt>
                <c:pt idx="4">
                  <c:v>15.5</c:v>
                </c:pt>
              </c:numCache>
            </c:numRef>
          </c:xVal>
          <c:yVal>
            <c:numRef>
              <c:f>'FAWN PROFILES'!$B$67:$B$71</c:f>
              <c:numCache>
                <c:formatCode>0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4.5</c:v>
                </c:pt>
                <c:pt idx="4">
                  <c:v>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81C5-4871-B60C-0B69BB56338B}"/>
            </c:ext>
          </c:extLst>
        </c:ser>
        <c:ser>
          <c:idx val="0"/>
          <c:order val="2"/>
          <c:tx>
            <c:strRef>
              <c:f>'FAWN PROFILES'!$A$72</c:f>
              <c:strCache>
                <c:ptCount val="1"/>
                <c:pt idx="0">
                  <c:v>21-Aug-2024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'FAWN PROFILES'!$C$72:$C$74</c:f>
              <c:numCache>
                <c:formatCode>General</c:formatCode>
                <c:ptCount val="3"/>
                <c:pt idx="0">
                  <c:v>22.4</c:v>
                </c:pt>
                <c:pt idx="1">
                  <c:v>22.3</c:v>
                </c:pt>
                <c:pt idx="2">
                  <c:v>22.3</c:v>
                </c:pt>
              </c:numCache>
            </c:numRef>
          </c:xVal>
          <c:yVal>
            <c:numRef>
              <c:f>'FAWN PROFILES'!$B$72:$B$74</c:f>
              <c:numCache>
                <c:formatCode>0</c:formatCode>
                <c:ptCount val="3"/>
                <c:pt idx="0">
                  <c:v>1</c:v>
                </c:pt>
                <c:pt idx="1">
                  <c:v>2</c:v>
                </c:pt>
                <c:pt idx="2">
                  <c:v>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6A6-4143-966C-2EF867CE4F9C}"/>
            </c:ext>
          </c:extLst>
        </c:ser>
        <c:ser>
          <c:idx val="1"/>
          <c:order val="3"/>
          <c:tx>
            <c:strRef>
              <c:f>'FAWN PROFILES'!$A$75</c:f>
              <c:strCache>
                <c:ptCount val="1"/>
                <c:pt idx="0">
                  <c:v>24-Sep-2024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'FAWN PROFILES'!$C$75:$C$81</c:f>
              <c:numCache>
                <c:formatCode>General</c:formatCode>
                <c:ptCount val="7"/>
                <c:pt idx="0">
                  <c:v>21.8</c:v>
                </c:pt>
                <c:pt idx="1">
                  <c:v>21.9</c:v>
                </c:pt>
                <c:pt idx="2">
                  <c:v>21.9</c:v>
                </c:pt>
                <c:pt idx="3">
                  <c:v>21.9</c:v>
                </c:pt>
                <c:pt idx="4">
                  <c:v>21.8</c:v>
                </c:pt>
                <c:pt idx="5">
                  <c:v>21.4</c:v>
                </c:pt>
                <c:pt idx="6">
                  <c:v>19.2</c:v>
                </c:pt>
              </c:numCache>
            </c:numRef>
          </c:xVal>
          <c:yVal>
            <c:numRef>
              <c:f>'FAWN PROFILES'!$B$75:$B$81</c:f>
              <c:numCache>
                <c:formatCode>0</c:formatCod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4A4-4409-8C79-1B4556580AD9}"/>
            </c:ext>
          </c:extLst>
        </c:ser>
        <c:ser>
          <c:idx val="2"/>
          <c:order val="4"/>
          <c:tx>
            <c:strRef>
              <c:f>'FAWN PROFILES'!$A$82</c:f>
              <c:strCache>
                <c:ptCount val="1"/>
                <c:pt idx="0">
                  <c:v>8-Oct-2024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xVal>
            <c:numRef>
              <c:f>'FAWN PROFILES'!$C$82:$C$86</c:f>
              <c:numCache>
                <c:formatCode>General</c:formatCode>
                <c:ptCount val="5"/>
                <c:pt idx="0">
                  <c:v>18</c:v>
                </c:pt>
                <c:pt idx="1">
                  <c:v>17.899999999999999</c:v>
                </c:pt>
                <c:pt idx="2">
                  <c:v>17.899999999999999</c:v>
                </c:pt>
                <c:pt idx="3">
                  <c:v>17.7</c:v>
                </c:pt>
                <c:pt idx="4">
                  <c:v>17.2</c:v>
                </c:pt>
              </c:numCache>
            </c:numRef>
          </c:xVal>
          <c:yVal>
            <c:numRef>
              <c:f>'FAWN PROFILES'!$B$82:$B$86</c:f>
              <c:numCache>
                <c:formatCode>0.0</c:formatCode>
                <c:ptCount val="5"/>
                <c:pt idx="0">
                  <c:v>0.9144000000000001</c:v>
                </c:pt>
                <c:pt idx="1">
                  <c:v>1.8288000000000002</c:v>
                </c:pt>
                <c:pt idx="2">
                  <c:v>3.048</c:v>
                </c:pt>
                <c:pt idx="3">
                  <c:v>4.5720000000000001</c:v>
                </c:pt>
                <c:pt idx="4">
                  <c:v>6.0960000000000001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A93-4E7E-ABAF-228685B84F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6332728"/>
        <c:axId val="536339448"/>
      </c:scatterChart>
      <c:valAx>
        <c:axId val="536332728"/>
        <c:scaling>
          <c:orientation val="minMax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20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Temperature (°C)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0.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536339448"/>
        <c:crosses val="max"/>
        <c:crossBetween val="midCat"/>
      </c:valAx>
      <c:valAx>
        <c:axId val="536339448"/>
        <c:scaling>
          <c:orientation val="maxMin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20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Depth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53633272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591688712631659"/>
          <c:y val="0.12299966814493017"/>
          <c:w val="0.21326043280592577"/>
          <c:h val="0.3268817690892086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158681273763254"/>
          <c:y val="2.6304944640540614E-2"/>
          <c:w val="0.81784441962162024"/>
          <c:h val="0.78710260355386608"/>
        </c:manualLayout>
      </c:layout>
      <c:scatterChart>
        <c:scatterStyle val="lineMarker"/>
        <c:varyColors val="0"/>
        <c:ser>
          <c:idx val="2"/>
          <c:order val="0"/>
          <c:tx>
            <c:strRef>
              <c:f>'WYNONAH PROFILES'!$A$33</c:f>
              <c:strCache>
                <c:ptCount val="1"/>
                <c:pt idx="0">
                  <c:v>20-Jul-2021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'WYNONAH PROFILES'!$C$33:$C$58</c:f>
              <c:numCache>
                <c:formatCode>General</c:formatCode>
                <c:ptCount val="26"/>
                <c:pt idx="0">
                  <c:v>27.9</c:v>
                </c:pt>
                <c:pt idx="1">
                  <c:v>27.9</c:v>
                </c:pt>
                <c:pt idx="2">
                  <c:v>27.8</c:v>
                </c:pt>
                <c:pt idx="3">
                  <c:v>27.8</c:v>
                </c:pt>
                <c:pt idx="4">
                  <c:v>27.6</c:v>
                </c:pt>
                <c:pt idx="5">
                  <c:v>24.9</c:v>
                </c:pt>
                <c:pt idx="6">
                  <c:v>21.1</c:v>
                </c:pt>
                <c:pt idx="7">
                  <c:v>17.5</c:v>
                </c:pt>
                <c:pt idx="8">
                  <c:v>15.3</c:v>
                </c:pt>
                <c:pt idx="9">
                  <c:v>13.9</c:v>
                </c:pt>
                <c:pt idx="10">
                  <c:v>11.9</c:v>
                </c:pt>
                <c:pt idx="11">
                  <c:v>10.8</c:v>
                </c:pt>
                <c:pt idx="12">
                  <c:v>9.6</c:v>
                </c:pt>
                <c:pt idx="13">
                  <c:v>8.1</c:v>
                </c:pt>
                <c:pt idx="14">
                  <c:v>7.9</c:v>
                </c:pt>
                <c:pt idx="15">
                  <c:v>7.1</c:v>
                </c:pt>
                <c:pt idx="16">
                  <c:v>7</c:v>
                </c:pt>
                <c:pt idx="17">
                  <c:v>7</c:v>
                </c:pt>
                <c:pt idx="18">
                  <c:v>6.9</c:v>
                </c:pt>
                <c:pt idx="19">
                  <c:v>6.9</c:v>
                </c:pt>
                <c:pt idx="20">
                  <c:v>6.8</c:v>
                </c:pt>
                <c:pt idx="21">
                  <c:v>6.8</c:v>
                </c:pt>
                <c:pt idx="22">
                  <c:v>6.7</c:v>
                </c:pt>
                <c:pt idx="23">
                  <c:v>6.6</c:v>
                </c:pt>
                <c:pt idx="24">
                  <c:v>6.6</c:v>
                </c:pt>
                <c:pt idx="25">
                  <c:v>6.6</c:v>
                </c:pt>
              </c:numCache>
            </c:numRef>
          </c:xVal>
          <c:yVal>
            <c:numRef>
              <c:f>'WYNONAH PROFILES'!$B$33:$B$58</c:f>
              <c:numCache>
                <c:formatCode>General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D7D-489B-8CFE-BFF47CC03360}"/>
            </c:ext>
          </c:extLst>
        </c:ser>
        <c:ser>
          <c:idx val="8"/>
          <c:order val="1"/>
          <c:tx>
            <c:strRef>
              <c:f>'WYNONAH PROFILES'!$A$126</c:f>
              <c:strCache>
                <c:ptCount val="1"/>
                <c:pt idx="0">
                  <c:v>25-Jul-2022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'WYNONAH PROFILES'!$C$126:$C$151</c:f>
              <c:numCache>
                <c:formatCode>General</c:formatCode>
                <c:ptCount val="26"/>
                <c:pt idx="0">
                  <c:v>28.2</c:v>
                </c:pt>
                <c:pt idx="1">
                  <c:v>28.2</c:v>
                </c:pt>
                <c:pt idx="2">
                  <c:v>28.5</c:v>
                </c:pt>
                <c:pt idx="3">
                  <c:v>28.5</c:v>
                </c:pt>
                <c:pt idx="4">
                  <c:v>28.4</c:v>
                </c:pt>
                <c:pt idx="5">
                  <c:v>28.5</c:v>
                </c:pt>
                <c:pt idx="6">
                  <c:v>24</c:v>
                </c:pt>
                <c:pt idx="7">
                  <c:v>17.5</c:v>
                </c:pt>
                <c:pt idx="8">
                  <c:v>15.1</c:v>
                </c:pt>
                <c:pt idx="9">
                  <c:v>13.1</c:v>
                </c:pt>
                <c:pt idx="10">
                  <c:v>11.1</c:v>
                </c:pt>
                <c:pt idx="11">
                  <c:v>10.1</c:v>
                </c:pt>
                <c:pt idx="12">
                  <c:v>9.1999999999999993</c:v>
                </c:pt>
                <c:pt idx="13">
                  <c:v>8.8000000000000007</c:v>
                </c:pt>
                <c:pt idx="14">
                  <c:v>8.1</c:v>
                </c:pt>
                <c:pt idx="15">
                  <c:v>8</c:v>
                </c:pt>
                <c:pt idx="16">
                  <c:v>7.6</c:v>
                </c:pt>
                <c:pt idx="17">
                  <c:v>7.5</c:v>
                </c:pt>
                <c:pt idx="18">
                  <c:v>7.2</c:v>
                </c:pt>
                <c:pt idx="19">
                  <c:v>7.2</c:v>
                </c:pt>
                <c:pt idx="20">
                  <c:v>7.2</c:v>
                </c:pt>
                <c:pt idx="21">
                  <c:v>7.1</c:v>
                </c:pt>
                <c:pt idx="22">
                  <c:v>7.1</c:v>
                </c:pt>
                <c:pt idx="23">
                  <c:v>7.1</c:v>
                </c:pt>
                <c:pt idx="24">
                  <c:v>7.1</c:v>
                </c:pt>
                <c:pt idx="25">
                  <c:v>7.1</c:v>
                </c:pt>
              </c:numCache>
            </c:numRef>
          </c:xVal>
          <c:yVal>
            <c:numRef>
              <c:f>'WYNONAH PROFILES'!$B$126:$B$151</c:f>
              <c:numCache>
                <c:formatCode>General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DD7D-489B-8CFE-BFF47CC03360}"/>
            </c:ext>
          </c:extLst>
        </c:ser>
        <c:ser>
          <c:idx val="12"/>
          <c:order val="2"/>
          <c:tx>
            <c:strRef>
              <c:f>'WYNONAH PROFILES'!$A$206</c:f>
              <c:strCache>
                <c:ptCount val="1"/>
                <c:pt idx="0">
                  <c:v>18-Jul-2023</c:v>
                </c:pt>
              </c:strCache>
            </c:strRef>
          </c:tx>
          <c:spPr>
            <a:ln w="19050" cap="rnd">
              <a:solidFill>
                <a:schemeClr val="accent1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1">
                  <a:lumMod val="80000"/>
                  <a:lumOff val="20000"/>
                </a:schemeClr>
              </a:solidFill>
              <a:ln w="9525">
                <a:solidFill>
                  <a:schemeClr val="accent1">
                    <a:lumMod val="80000"/>
                    <a:lumOff val="20000"/>
                  </a:schemeClr>
                </a:solidFill>
              </a:ln>
              <a:effectLst/>
            </c:spPr>
          </c:marker>
          <c:xVal>
            <c:numRef>
              <c:f>'WYNONAH PROFILES'!$C$206:$C$213</c:f>
              <c:numCache>
                <c:formatCode>0.00</c:formatCode>
                <c:ptCount val="8"/>
                <c:pt idx="0">
                  <c:v>27.222222222222221</c:v>
                </c:pt>
                <c:pt idx="1">
                  <c:v>27.222222222222221</c:v>
                </c:pt>
                <c:pt idx="2">
                  <c:v>22.5</c:v>
                </c:pt>
                <c:pt idx="3">
                  <c:v>15.055555555555555</c:v>
                </c:pt>
                <c:pt idx="4">
                  <c:v>8.6666666666666679</c:v>
                </c:pt>
                <c:pt idx="5">
                  <c:v>6.8888888888888875</c:v>
                </c:pt>
                <c:pt idx="6">
                  <c:v>6.5000000000000018</c:v>
                </c:pt>
                <c:pt idx="7">
                  <c:v>6.4444444444444446</c:v>
                </c:pt>
              </c:numCache>
            </c:numRef>
          </c:xVal>
          <c:yVal>
            <c:numRef>
              <c:f>'WYNONAH PROFILES'!$B$206:$B$213</c:f>
              <c:numCache>
                <c:formatCode>General</c:formatCode>
                <c:ptCount val="8"/>
                <c:pt idx="0">
                  <c:v>1</c:v>
                </c:pt>
                <c:pt idx="1">
                  <c:v>3</c:v>
                </c:pt>
                <c:pt idx="2">
                  <c:v>6</c:v>
                </c:pt>
                <c:pt idx="3">
                  <c:v>9</c:v>
                </c:pt>
                <c:pt idx="4">
                  <c:v>12</c:v>
                </c:pt>
                <c:pt idx="5">
                  <c:v>15</c:v>
                </c:pt>
                <c:pt idx="6">
                  <c:v>18.5</c:v>
                </c:pt>
                <c:pt idx="7">
                  <c:v>21.5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DD7D-489B-8CFE-BFF47CC03360}"/>
            </c:ext>
          </c:extLst>
        </c:ser>
        <c:ser>
          <c:idx val="0"/>
          <c:order val="3"/>
          <c:tx>
            <c:strRef>
              <c:f>'WYNONAH PROFILES'!$A$238</c:f>
              <c:strCache>
                <c:ptCount val="1"/>
                <c:pt idx="0">
                  <c:v>18-Jul-2024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dPt>
            <c:idx val="5"/>
            <c:marker>
              <c:symbol val="circle"/>
              <c:size val="5"/>
              <c:spPr>
                <a:solidFill>
                  <a:schemeClr val="accent6"/>
                </a:solidFill>
                <a:ln w="9525">
                  <a:solidFill>
                    <a:schemeClr val="accent6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2-384F-4FC2-9D46-325D1AF064AC}"/>
              </c:ext>
            </c:extLst>
          </c:dPt>
          <c:xVal>
            <c:numRef>
              <c:f>'WYNONAH PROFILES'!$C$238:$C$253</c:f>
              <c:numCache>
                <c:formatCode>General</c:formatCode>
                <c:ptCount val="16"/>
                <c:pt idx="0">
                  <c:v>28.1</c:v>
                </c:pt>
                <c:pt idx="1">
                  <c:v>28.1</c:v>
                </c:pt>
                <c:pt idx="2">
                  <c:v>28.1</c:v>
                </c:pt>
                <c:pt idx="3">
                  <c:v>27.2</c:v>
                </c:pt>
                <c:pt idx="4">
                  <c:v>23.5</c:v>
                </c:pt>
                <c:pt idx="5">
                  <c:v>16.5</c:v>
                </c:pt>
                <c:pt idx="6">
                  <c:v>14.8</c:v>
                </c:pt>
                <c:pt idx="7">
                  <c:v>10.8</c:v>
                </c:pt>
                <c:pt idx="8">
                  <c:v>8.9</c:v>
                </c:pt>
                <c:pt idx="9">
                  <c:v>8.1</c:v>
                </c:pt>
                <c:pt idx="10">
                  <c:v>7.8</c:v>
                </c:pt>
                <c:pt idx="11">
                  <c:v>7.2</c:v>
                </c:pt>
                <c:pt idx="12">
                  <c:v>7.2</c:v>
                </c:pt>
                <c:pt idx="13">
                  <c:v>7</c:v>
                </c:pt>
                <c:pt idx="14">
                  <c:v>7</c:v>
                </c:pt>
                <c:pt idx="15">
                  <c:v>6.7</c:v>
                </c:pt>
              </c:numCache>
            </c:numRef>
          </c:xVal>
          <c:yVal>
            <c:numRef>
              <c:f>'WYNONAH PROFILES'!$B$238:$B$253</c:f>
              <c:numCache>
                <c:formatCode>General</c:formatCode>
                <c:ptCount val="1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4.5</c:v>
                </c:pt>
                <c:pt idx="4">
                  <c:v>6</c:v>
                </c:pt>
                <c:pt idx="5">
                  <c:v>7.5</c:v>
                </c:pt>
                <c:pt idx="6">
                  <c:v>9</c:v>
                </c:pt>
                <c:pt idx="7">
                  <c:v>10.5</c:v>
                </c:pt>
                <c:pt idx="8">
                  <c:v>12</c:v>
                </c:pt>
                <c:pt idx="9">
                  <c:v>14</c:v>
                </c:pt>
                <c:pt idx="10">
                  <c:v>15</c:v>
                </c:pt>
                <c:pt idx="11">
                  <c:v>17</c:v>
                </c:pt>
                <c:pt idx="12">
                  <c:v>18</c:v>
                </c:pt>
                <c:pt idx="13">
                  <c:v>20</c:v>
                </c:pt>
                <c:pt idx="14">
                  <c:v>21</c:v>
                </c:pt>
                <c:pt idx="15">
                  <c:v>23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84F-4FC2-9D46-325D1AF064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6332728"/>
        <c:axId val="536339448"/>
      </c:scatterChart>
      <c:valAx>
        <c:axId val="536332728"/>
        <c:scaling>
          <c:orientation val="minMax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20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Temperature (°C)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0.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536339448"/>
        <c:crosses val="max"/>
        <c:crossBetween val="midCat"/>
      </c:valAx>
      <c:valAx>
        <c:axId val="536339448"/>
        <c:scaling>
          <c:orientation val="maxMin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20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Depth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53633272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1545305470695945"/>
          <c:y val="1.9551392282861176E-2"/>
          <c:w val="0.20126544047533831"/>
          <c:h val="0.2615054152713669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158681273763254"/>
          <c:y val="6.4619120885751336E-2"/>
          <c:w val="0.81784441962162024"/>
          <c:h val="0.74878842730865536"/>
        </c:manualLayout>
      </c:layout>
      <c:scatterChart>
        <c:scatterStyle val="lineMarker"/>
        <c:varyColors val="0"/>
        <c:ser>
          <c:idx val="2"/>
          <c:order val="0"/>
          <c:tx>
            <c:strRef>
              <c:f>'WYNONAH PROFILES'!$A$33</c:f>
              <c:strCache>
                <c:ptCount val="1"/>
                <c:pt idx="0">
                  <c:v>20-Jul-2021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'WYNONAH PROFILES'!$D$33:$D$58</c:f>
              <c:numCache>
                <c:formatCode>General</c:formatCode>
                <c:ptCount val="26"/>
                <c:pt idx="0">
                  <c:v>8.1999999999999993</c:v>
                </c:pt>
                <c:pt idx="1">
                  <c:v>8.1999999999999993</c:v>
                </c:pt>
                <c:pt idx="2">
                  <c:v>8</c:v>
                </c:pt>
                <c:pt idx="3">
                  <c:v>8.1999999999999993</c:v>
                </c:pt>
                <c:pt idx="4">
                  <c:v>8.1999999999999993</c:v>
                </c:pt>
                <c:pt idx="5">
                  <c:v>7.8</c:v>
                </c:pt>
                <c:pt idx="6">
                  <c:v>8.5</c:v>
                </c:pt>
                <c:pt idx="7">
                  <c:v>9.4</c:v>
                </c:pt>
                <c:pt idx="8">
                  <c:v>10.1</c:v>
                </c:pt>
                <c:pt idx="9">
                  <c:v>10.199999999999999</c:v>
                </c:pt>
                <c:pt idx="10">
                  <c:v>10.3</c:v>
                </c:pt>
                <c:pt idx="11">
                  <c:v>10.1</c:v>
                </c:pt>
                <c:pt idx="12">
                  <c:v>9.6</c:v>
                </c:pt>
                <c:pt idx="13">
                  <c:v>8.6</c:v>
                </c:pt>
                <c:pt idx="14">
                  <c:v>8</c:v>
                </c:pt>
                <c:pt idx="15">
                  <c:v>7.1</c:v>
                </c:pt>
                <c:pt idx="16">
                  <c:v>6.1</c:v>
                </c:pt>
                <c:pt idx="17">
                  <c:v>5.5</c:v>
                </c:pt>
                <c:pt idx="18">
                  <c:v>5.0999999999999996</c:v>
                </c:pt>
                <c:pt idx="19">
                  <c:v>4.9000000000000004</c:v>
                </c:pt>
                <c:pt idx="20">
                  <c:v>4.5</c:v>
                </c:pt>
                <c:pt idx="21">
                  <c:v>4.2</c:v>
                </c:pt>
                <c:pt idx="22">
                  <c:v>4</c:v>
                </c:pt>
                <c:pt idx="23">
                  <c:v>3.8</c:v>
                </c:pt>
                <c:pt idx="24">
                  <c:v>2</c:v>
                </c:pt>
                <c:pt idx="25">
                  <c:v>1.2</c:v>
                </c:pt>
              </c:numCache>
            </c:numRef>
          </c:xVal>
          <c:yVal>
            <c:numRef>
              <c:f>'WYNONAH PROFILES'!$B$33:$B$58</c:f>
              <c:numCache>
                <c:formatCode>General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0D1-44F6-B855-3939DFF764B4}"/>
            </c:ext>
          </c:extLst>
        </c:ser>
        <c:ser>
          <c:idx val="8"/>
          <c:order val="1"/>
          <c:tx>
            <c:strRef>
              <c:f>'WYNONAH PROFILES'!$A$126</c:f>
              <c:strCache>
                <c:ptCount val="1"/>
                <c:pt idx="0">
                  <c:v>25-Jul-2022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'WYNONAH PROFILES'!$D$126:$D$151</c:f>
              <c:numCache>
                <c:formatCode>General</c:formatCode>
                <c:ptCount val="26"/>
                <c:pt idx="0">
                  <c:v>8.3000000000000007</c:v>
                </c:pt>
                <c:pt idx="1">
                  <c:v>8.3000000000000007</c:v>
                </c:pt>
                <c:pt idx="2">
                  <c:v>8.4</c:v>
                </c:pt>
                <c:pt idx="3">
                  <c:v>8.3000000000000007</c:v>
                </c:pt>
                <c:pt idx="4">
                  <c:v>8.1999999999999993</c:v>
                </c:pt>
                <c:pt idx="5">
                  <c:v>7.9</c:v>
                </c:pt>
                <c:pt idx="6">
                  <c:v>9.5</c:v>
                </c:pt>
                <c:pt idx="7">
                  <c:v>10.9</c:v>
                </c:pt>
                <c:pt idx="8">
                  <c:v>11.4</c:v>
                </c:pt>
                <c:pt idx="9">
                  <c:v>11.7</c:v>
                </c:pt>
                <c:pt idx="10">
                  <c:v>10.1</c:v>
                </c:pt>
                <c:pt idx="11">
                  <c:v>8.5</c:v>
                </c:pt>
                <c:pt idx="12">
                  <c:v>6.9</c:v>
                </c:pt>
                <c:pt idx="13">
                  <c:v>6.1</c:v>
                </c:pt>
                <c:pt idx="14">
                  <c:v>5.0999999999999996</c:v>
                </c:pt>
                <c:pt idx="15">
                  <c:v>4.5</c:v>
                </c:pt>
                <c:pt idx="16">
                  <c:v>3.6</c:v>
                </c:pt>
                <c:pt idx="17">
                  <c:v>3.2</c:v>
                </c:pt>
                <c:pt idx="18">
                  <c:v>2.7</c:v>
                </c:pt>
                <c:pt idx="19">
                  <c:v>2.5</c:v>
                </c:pt>
                <c:pt idx="20">
                  <c:v>2.2000000000000002</c:v>
                </c:pt>
                <c:pt idx="21">
                  <c:v>1.8</c:v>
                </c:pt>
                <c:pt idx="22">
                  <c:v>1.7</c:v>
                </c:pt>
                <c:pt idx="23">
                  <c:v>1.3</c:v>
                </c:pt>
                <c:pt idx="24">
                  <c:v>1.3</c:v>
                </c:pt>
                <c:pt idx="25">
                  <c:v>1.1000000000000001</c:v>
                </c:pt>
              </c:numCache>
            </c:numRef>
          </c:xVal>
          <c:yVal>
            <c:numRef>
              <c:f>'WYNONAH PROFILES'!$B$126:$B$151</c:f>
              <c:numCache>
                <c:formatCode>General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C0D1-44F6-B855-3939DFF764B4}"/>
            </c:ext>
          </c:extLst>
        </c:ser>
        <c:ser>
          <c:idx val="12"/>
          <c:order val="2"/>
          <c:tx>
            <c:strRef>
              <c:f>'WYNONAH PROFILES'!$A$206</c:f>
              <c:strCache>
                <c:ptCount val="1"/>
                <c:pt idx="0">
                  <c:v>18-Jul-2023</c:v>
                </c:pt>
              </c:strCache>
            </c:strRef>
          </c:tx>
          <c:spPr>
            <a:ln w="19050" cap="rnd">
              <a:solidFill>
                <a:schemeClr val="accent1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80000"/>
                  <a:lumOff val="20000"/>
                </a:schemeClr>
              </a:solidFill>
              <a:ln w="9525">
                <a:solidFill>
                  <a:schemeClr val="accent1">
                    <a:lumMod val="80000"/>
                    <a:lumOff val="20000"/>
                  </a:schemeClr>
                </a:solidFill>
              </a:ln>
              <a:effectLst/>
            </c:spPr>
          </c:marker>
          <c:xVal>
            <c:numRef>
              <c:f>'WYNONAH PROFILES'!$D$206:$D$213</c:f>
              <c:numCache>
                <c:formatCode>General</c:formatCode>
                <c:ptCount val="8"/>
                <c:pt idx="0">
                  <c:v>7.78</c:v>
                </c:pt>
                <c:pt idx="1">
                  <c:v>7.38</c:v>
                </c:pt>
                <c:pt idx="2">
                  <c:v>9.1199999999999992</c:v>
                </c:pt>
                <c:pt idx="3">
                  <c:v>10.37</c:v>
                </c:pt>
                <c:pt idx="4">
                  <c:v>8.1999999999999993</c:v>
                </c:pt>
                <c:pt idx="5">
                  <c:v>4.4400000000000004</c:v>
                </c:pt>
                <c:pt idx="6">
                  <c:v>2.9</c:v>
                </c:pt>
                <c:pt idx="7">
                  <c:v>1.77</c:v>
                </c:pt>
              </c:numCache>
            </c:numRef>
          </c:xVal>
          <c:yVal>
            <c:numRef>
              <c:f>'WYNONAH PROFILES'!$B$206:$B$213</c:f>
              <c:numCache>
                <c:formatCode>General</c:formatCode>
                <c:ptCount val="8"/>
                <c:pt idx="0">
                  <c:v>1</c:v>
                </c:pt>
                <c:pt idx="1">
                  <c:v>3</c:v>
                </c:pt>
                <c:pt idx="2">
                  <c:v>6</c:v>
                </c:pt>
                <c:pt idx="3">
                  <c:v>9</c:v>
                </c:pt>
                <c:pt idx="4">
                  <c:v>12</c:v>
                </c:pt>
                <c:pt idx="5">
                  <c:v>15</c:v>
                </c:pt>
                <c:pt idx="6">
                  <c:v>18.5</c:v>
                </c:pt>
                <c:pt idx="7">
                  <c:v>21.5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C0D1-44F6-B855-3939DFF764B4}"/>
            </c:ext>
          </c:extLst>
        </c:ser>
        <c:ser>
          <c:idx val="0"/>
          <c:order val="3"/>
          <c:tx>
            <c:strRef>
              <c:f>'WYNONAH PROFILES'!$A$238</c:f>
              <c:strCache>
                <c:ptCount val="1"/>
                <c:pt idx="0">
                  <c:v>18-Jul-2024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xVal>
            <c:numRef>
              <c:f>'WYNONAH PROFILES'!$D$238:$D$253</c:f>
              <c:numCache>
                <c:formatCode>General</c:formatCode>
                <c:ptCount val="16"/>
                <c:pt idx="0">
                  <c:v>7.14</c:v>
                </c:pt>
                <c:pt idx="1">
                  <c:v>7</c:v>
                </c:pt>
                <c:pt idx="2">
                  <c:v>6.9</c:v>
                </c:pt>
                <c:pt idx="3">
                  <c:v>7.5</c:v>
                </c:pt>
                <c:pt idx="4">
                  <c:v>8.27</c:v>
                </c:pt>
                <c:pt idx="5">
                  <c:v>11.06</c:v>
                </c:pt>
                <c:pt idx="6">
                  <c:v>11.46</c:v>
                </c:pt>
                <c:pt idx="7">
                  <c:v>12.62</c:v>
                </c:pt>
                <c:pt idx="8">
                  <c:v>11.35</c:v>
                </c:pt>
                <c:pt idx="9">
                  <c:v>9.44</c:v>
                </c:pt>
                <c:pt idx="10">
                  <c:v>8.8000000000000007</c:v>
                </c:pt>
                <c:pt idx="11">
                  <c:v>7.65</c:v>
                </c:pt>
                <c:pt idx="12">
                  <c:v>7.14</c:v>
                </c:pt>
                <c:pt idx="13">
                  <c:v>5.83</c:v>
                </c:pt>
                <c:pt idx="14">
                  <c:v>5.96</c:v>
                </c:pt>
                <c:pt idx="15">
                  <c:v>4.62</c:v>
                </c:pt>
              </c:numCache>
            </c:numRef>
          </c:xVal>
          <c:yVal>
            <c:numRef>
              <c:f>'WYNONAH PROFILES'!$B$238:$B$253</c:f>
              <c:numCache>
                <c:formatCode>General</c:formatCode>
                <c:ptCount val="1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4.5</c:v>
                </c:pt>
                <c:pt idx="4">
                  <c:v>6</c:v>
                </c:pt>
                <c:pt idx="5">
                  <c:v>7.5</c:v>
                </c:pt>
                <c:pt idx="6">
                  <c:v>9</c:v>
                </c:pt>
                <c:pt idx="7">
                  <c:v>10.5</c:v>
                </c:pt>
                <c:pt idx="8">
                  <c:v>12</c:v>
                </c:pt>
                <c:pt idx="9">
                  <c:v>14</c:v>
                </c:pt>
                <c:pt idx="10">
                  <c:v>15</c:v>
                </c:pt>
                <c:pt idx="11">
                  <c:v>17</c:v>
                </c:pt>
                <c:pt idx="12">
                  <c:v>18</c:v>
                </c:pt>
                <c:pt idx="13">
                  <c:v>20</c:v>
                </c:pt>
                <c:pt idx="14">
                  <c:v>21</c:v>
                </c:pt>
                <c:pt idx="15">
                  <c:v>23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A11-4737-966A-A0CF079BDC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6332728"/>
        <c:axId val="536339448"/>
      </c:scatterChart>
      <c:valAx>
        <c:axId val="5363327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20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 Dissolved</a:t>
                </a:r>
                <a:r>
                  <a:rPr lang="en-US" sz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 Oxygen (mg/L)</a:t>
                </a:r>
                <a:endParaRPr lang="en-US" sz="1200">
                  <a:solidFill>
                    <a:sysClr val="windowText" lastClr="000000"/>
                  </a:solidFill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0.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536339448"/>
        <c:crosses val="max"/>
        <c:crossBetween val="midCat"/>
      </c:valAx>
      <c:valAx>
        <c:axId val="536339448"/>
        <c:scaling>
          <c:orientation val="maxMin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20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Depth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53633272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26929633920879"/>
          <c:y val="3.870848040546656E-2"/>
          <c:w val="0.20109289617486339"/>
          <c:h val="0.2615054152713669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4003135625308"/>
          <c:y val="3.3967779889582758E-2"/>
          <c:w val="0.81784441962162024"/>
          <c:h val="0.77943976830482398"/>
        </c:manualLayout>
      </c:layout>
      <c:scatterChart>
        <c:scatterStyle val="lineMarker"/>
        <c:varyColors val="0"/>
        <c:ser>
          <c:idx val="2"/>
          <c:order val="0"/>
          <c:tx>
            <c:strRef>
              <c:f>'WYNONAH PROFILES'!$A$33</c:f>
              <c:strCache>
                <c:ptCount val="1"/>
                <c:pt idx="0">
                  <c:v>20-Jul-2021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'WYNONAH PROFILES'!$E$33:$E$58</c:f>
              <c:numCache>
                <c:formatCode>General</c:formatCode>
                <c:ptCount val="26"/>
                <c:pt idx="0">
                  <c:v>158.80000000000001</c:v>
                </c:pt>
                <c:pt idx="1">
                  <c:v>158.30000000000001</c:v>
                </c:pt>
                <c:pt idx="2">
                  <c:v>158.30000000000001</c:v>
                </c:pt>
                <c:pt idx="3">
                  <c:v>158.1</c:v>
                </c:pt>
                <c:pt idx="4">
                  <c:v>158</c:v>
                </c:pt>
                <c:pt idx="5">
                  <c:v>152.80000000000001</c:v>
                </c:pt>
                <c:pt idx="6">
                  <c:v>143</c:v>
                </c:pt>
                <c:pt idx="7">
                  <c:v>125.7</c:v>
                </c:pt>
                <c:pt idx="8">
                  <c:v>119.8</c:v>
                </c:pt>
                <c:pt idx="9">
                  <c:v>113.7</c:v>
                </c:pt>
                <c:pt idx="10">
                  <c:v>108.6</c:v>
                </c:pt>
                <c:pt idx="11">
                  <c:v>104.7</c:v>
                </c:pt>
                <c:pt idx="12">
                  <c:v>101.4</c:v>
                </c:pt>
                <c:pt idx="13">
                  <c:v>98.8</c:v>
                </c:pt>
                <c:pt idx="14">
                  <c:v>97.2</c:v>
                </c:pt>
                <c:pt idx="15">
                  <c:v>96</c:v>
                </c:pt>
                <c:pt idx="16">
                  <c:v>95.7</c:v>
                </c:pt>
                <c:pt idx="17">
                  <c:v>95.3</c:v>
                </c:pt>
                <c:pt idx="18">
                  <c:v>95.2</c:v>
                </c:pt>
                <c:pt idx="19">
                  <c:v>95.1</c:v>
                </c:pt>
                <c:pt idx="20">
                  <c:v>95.1</c:v>
                </c:pt>
                <c:pt idx="21">
                  <c:v>95</c:v>
                </c:pt>
                <c:pt idx="22">
                  <c:v>95</c:v>
                </c:pt>
                <c:pt idx="23">
                  <c:v>94.9</c:v>
                </c:pt>
                <c:pt idx="24">
                  <c:v>94.8</c:v>
                </c:pt>
                <c:pt idx="25">
                  <c:v>94.8</c:v>
                </c:pt>
              </c:numCache>
            </c:numRef>
          </c:xVal>
          <c:yVal>
            <c:numRef>
              <c:f>'WYNONAH PROFILES'!$B$33:$B$58</c:f>
              <c:numCache>
                <c:formatCode>General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981-4F6A-ADC1-EE3D3CE7B012}"/>
            </c:ext>
          </c:extLst>
        </c:ser>
        <c:ser>
          <c:idx val="8"/>
          <c:order val="1"/>
          <c:tx>
            <c:strRef>
              <c:f>'WYNONAH PROFILES'!$A$126</c:f>
              <c:strCache>
                <c:ptCount val="1"/>
                <c:pt idx="0">
                  <c:v>25-Jul-2022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'WYNONAH PROFILES'!$E$126:$E$151</c:f>
              <c:numCache>
                <c:formatCode>General</c:formatCode>
                <c:ptCount val="26"/>
                <c:pt idx="0">
                  <c:v>161.9</c:v>
                </c:pt>
                <c:pt idx="1">
                  <c:v>162.30000000000001</c:v>
                </c:pt>
                <c:pt idx="2">
                  <c:v>162.4</c:v>
                </c:pt>
                <c:pt idx="3">
                  <c:v>162.4</c:v>
                </c:pt>
                <c:pt idx="4">
                  <c:v>162.4</c:v>
                </c:pt>
                <c:pt idx="5">
                  <c:v>162.4</c:v>
                </c:pt>
                <c:pt idx="6">
                  <c:v>139.30000000000001</c:v>
                </c:pt>
                <c:pt idx="7">
                  <c:v>122.2</c:v>
                </c:pt>
                <c:pt idx="8">
                  <c:v>116.4</c:v>
                </c:pt>
                <c:pt idx="9">
                  <c:v>112.2</c:v>
                </c:pt>
                <c:pt idx="10">
                  <c:v>108.6</c:v>
                </c:pt>
                <c:pt idx="11">
                  <c:v>106</c:v>
                </c:pt>
                <c:pt idx="12">
                  <c:v>104.1</c:v>
                </c:pt>
                <c:pt idx="13">
                  <c:v>102.3</c:v>
                </c:pt>
                <c:pt idx="14">
                  <c:v>101.3</c:v>
                </c:pt>
                <c:pt idx="15">
                  <c:v>100.8</c:v>
                </c:pt>
                <c:pt idx="16">
                  <c:v>100.3</c:v>
                </c:pt>
                <c:pt idx="17">
                  <c:v>100.5</c:v>
                </c:pt>
                <c:pt idx="18">
                  <c:v>100.8</c:v>
                </c:pt>
                <c:pt idx="19">
                  <c:v>100.9</c:v>
                </c:pt>
                <c:pt idx="20">
                  <c:v>100.9</c:v>
                </c:pt>
                <c:pt idx="21">
                  <c:v>101.1</c:v>
                </c:pt>
              </c:numCache>
            </c:numRef>
          </c:xVal>
          <c:yVal>
            <c:numRef>
              <c:f>'WYNONAH PROFILES'!$B$126:$B$151</c:f>
              <c:numCache>
                <c:formatCode>General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8981-4F6A-ADC1-EE3D3CE7B012}"/>
            </c:ext>
          </c:extLst>
        </c:ser>
        <c:ser>
          <c:idx val="12"/>
          <c:order val="2"/>
          <c:tx>
            <c:strRef>
              <c:f>'WYNONAH PROFILES'!$A$206</c:f>
              <c:strCache>
                <c:ptCount val="1"/>
                <c:pt idx="0">
                  <c:v>18-Jul-2023</c:v>
                </c:pt>
              </c:strCache>
            </c:strRef>
          </c:tx>
          <c:spPr>
            <a:ln w="19050" cap="rnd">
              <a:solidFill>
                <a:schemeClr val="accent1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80000"/>
                  <a:lumOff val="20000"/>
                </a:schemeClr>
              </a:solidFill>
              <a:ln w="9525">
                <a:solidFill>
                  <a:schemeClr val="accent1">
                    <a:lumMod val="80000"/>
                    <a:lumOff val="20000"/>
                  </a:schemeClr>
                </a:solidFill>
              </a:ln>
              <a:effectLst/>
            </c:spPr>
          </c:marker>
          <c:xVal>
            <c:numRef>
              <c:f>'WYNONAH PROFILES'!$E$206:$E$213</c:f>
              <c:numCache>
                <c:formatCode>General</c:formatCode>
                <c:ptCount val="8"/>
                <c:pt idx="0">
                  <c:v>164</c:v>
                </c:pt>
                <c:pt idx="1">
                  <c:v>164.3</c:v>
                </c:pt>
                <c:pt idx="2">
                  <c:v>149.5</c:v>
                </c:pt>
                <c:pt idx="3">
                  <c:v>126.7</c:v>
                </c:pt>
                <c:pt idx="4">
                  <c:v>110.2</c:v>
                </c:pt>
                <c:pt idx="5">
                  <c:v>105.9</c:v>
                </c:pt>
                <c:pt idx="6">
                  <c:v>105.4</c:v>
                </c:pt>
                <c:pt idx="7">
                  <c:v>105.8</c:v>
                </c:pt>
              </c:numCache>
            </c:numRef>
          </c:xVal>
          <c:yVal>
            <c:numRef>
              <c:f>'WYNONAH PROFILES'!$B$206:$B$213</c:f>
              <c:numCache>
                <c:formatCode>General</c:formatCode>
                <c:ptCount val="8"/>
                <c:pt idx="0">
                  <c:v>1</c:v>
                </c:pt>
                <c:pt idx="1">
                  <c:v>3</c:v>
                </c:pt>
                <c:pt idx="2">
                  <c:v>6</c:v>
                </c:pt>
                <c:pt idx="3">
                  <c:v>9</c:v>
                </c:pt>
                <c:pt idx="4">
                  <c:v>12</c:v>
                </c:pt>
                <c:pt idx="5">
                  <c:v>15</c:v>
                </c:pt>
                <c:pt idx="6">
                  <c:v>18.5</c:v>
                </c:pt>
                <c:pt idx="7">
                  <c:v>21.5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8981-4F6A-ADC1-EE3D3CE7B012}"/>
            </c:ext>
          </c:extLst>
        </c:ser>
        <c:ser>
          <c:idx val="0"/>
          <c:order val="3"/>
          <c:tx>
            <c:strRef>
              <c:f>'WYNONAH PROFILES'!$A$238</c:f>
              <c:strCache>
                <c:ptCount val="1"/>
                <c:pt idx="0">
                  <c:v>18-Jul-2024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xVal>
            <c:numRef>
              <c:f>'WYNONAH PROFILES'!$E$238:$E$253</c:f>
              <c:numCache>
                <c:formatCode>General</c:formatCode>
                <c:ptCount val="16"/>
                <c:pt idx="0">
                  <c:v>141.1</c:v>
                </c:pt>
                <c:pt idx="1">
                  <c:v>141.1</c:v>
                </c:pt>
                <c:pt idx="2">
                  <c:v>141.1</c:v>
                </c:pt>
                <c:pt idx="3">
                  <c:v>141.1</c:v>
                </c:pt>
                <c:pt idx="4">
                  <c:v>140.4</c:v>
                </c:pt>
                <c:pt idx="5">
                  <c:v>138</c:v>
                </c:pt>
                <c:pt idx="6">
                  <c:v>138.19999999999999</c:v>
                </c:pt>
                <c:pt idx="7">
                  <c:v>139.9</c:v>
                </c:pt>
                <c:pt idx="8">
                  <c:v>141.30000000000001</c:v>
                </c:pt>
                <c:pt idx="9">
                  <c:v>141.6</c:v>
                </c:pt>
                <c:pt idx="10">
                  <c:v>141.30000000000001</c:v>
                </c:pt>
                <c:pt idx="11">
                  <c:v>142.30000000000001</c:v>
                </c:pt>
                <c:pt idx="12">
                  <c:v>142.80000000000001</c:v>
                </c:pt>
                <c:pt idx="13">
                  <c:v>142.80000000000001</c:v>
                </c:pt>
                <c:pt idx="14">
                  <c:v>142.69999999999999</c:v>
                </c:pt>
                <c:pt idx="15">
                  <c:v>143.1</c:v>
                </c:pt>
              </c:numCache>
            </c:numRef>
          </c:xVal>
          <c:yVal>
            <c:numRef>
              <c:f>'WYNONAH PROFILES'!$B$238:$B$253</c:f>
              <c:numCache>
                <c:formatCode>General</c:formatCode>
                <c:ptCount val="1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4.5</c:v>
                </c:pt>
                <c:pt idx="4">
                  <c:v>6</c:v>
                </c:pt>
                <c:pt idx="5">
                  <c:v>7.5</c:v>
                </c:pt>
                <c:pt idx="6">
                  <c:v>9</c:v>
                </c:pt>
                <c:pt idx="7">
                  <c:v>10.5</c:v>
                </c:pt>
                <c:pt idx="8">
                  <c:v>12</c:v>
                </c:pt>
                <c:pt idx="9">
                  <c:v>14</c:v>
                </c:pt>
                <c:pt idx="10">
                  <c:v>15</c:v>
                </c:pt>
                <c:pt idx="11">
                  <c:v>17</c:v>
                </c:pt>
                <c:pt idx="12">
                  <c:v>18</c:v>
                </c:pt>
                <c:pt idx="13">
                  <c:v>20</c:v>
                </c:pt>
                <c:pt idx="14">
                  <c:v>21</c:v>
                </c:pt>
                <c:pt idx="15">
                  <c:v>23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D56-4B2B-A2EF-A33683CCC9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6332728"/>
        <c:axId val="536339448"/>
      </c:scatterChart>
      <c:valAx>
        <c:axId val="536332728"/>
        <c:scaling>
          <c:orientation val="minMax"/>
          <c:min val="6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20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Conductivity (µs/cm)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0.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536339448"/>
        <c:crosses val="max"/>
        <c:crossBetween val="midCat"/>
        <c:majorUnit val="20"/>
      </c:valAx>
      <c:valAx>
        <c:axId val="536339448"/>
        <c:scaling>
          <c:orientation val="maxMin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20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Depth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53633272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3238021891465923"/>
          <c:y val="2.7214227531903345E-2"/>
          <c:w val="0.20109289617486339"/>
          <c:h val="0.2615054152713669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158681273763254"/>
          <c:y val="7.9544534545122156E-2"/>
          <c:w val="0.81784441962162024"/>
          <c:h val="0.73386322978284435"/>
        </c:manualLayout>
      </c:layout>
      <c:scatterChart>
        <c:scatterStyle val="lineMarker"/>
        <c:varyColors val="0"/>
        <c:ser>
          <c:idx val="2"/>
          <c:order val="0"/>
          <c:tx>
            <c:strRef>
              <c:f>'WYNONAH PROFILES'!$A$33</c:f>
              <c:strCache>
                <c:ptCount val="1"/>
                <c:pt idx="0">
                  <c:v>20-Jul-2021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'WYNONAH PROFILES'!$H$33:$H$58</c:f>
              <c:numCache>
                <c:formatCode>General</c:formatCode>
                <c:ptCount val="26"/>
                <c:pt idx="0">
                  <c:v>7.8</c:v>
                </c:pt>
                <c:pt idx="1">
                  <c:v>7.8</c:v>
                </c:pt>
                <c:pt idx="2">
                  <c:v>7.8</c:v>
                </c:pt>
                <c:pt idx="3">
                  <c:v>7.7</c:v>
                </c:pt>
                <c:pt idx="4">
                  <c:v>7.7</c:v>
                </c:pt>
                <c:pt idx="5">
                  <c:v>7.7</c:v>
                </c:pt>
                <c:pt idx="6">
                  <c:v>7.7</c:v>
                </c:pt>
                <c:pt idx="7">
                  <c:v>7.7</c:v>
                </c:pt>
                <c:pt idx="8">
                  <c:v>7.6</c:v>
                </c:pt>
                <c:pt idx="9">
                  <c:v>7.6</c:v>
                </c:pt>
                <c:pt idx="10">
                  <c:v>7.6</c:v>
                </c:pt>
                <c:pt idx="11">
                  <c:v>7.5</c:v>
                </c:pt>
                <c:pt idx="12">
                  <c:v>7.3</c:v>
                </c:pt>
                <c:pt idx="13">
                  <c:v>7.3</c:v>
                </c:pt>
                <c:pt idx="14">
                  <c:v>7.2</c:v>
                </c:pt>
                <c:pt idx="15">
                  <c:v>7.2</c:v>
                </c:pt>
                <c:pt idx="16">
                  <c:v>7.2</c:v>
                </c:pt>
                <c:pt idx="17">
                  <c:v>7.1</c:v>
                </c:pt>
                <c:pt idx="18">
                  <c:v>7.1</c:v>
                </c:pt>
                <c:pt idx="19">
                  <c:v>7.1</c:v>
                </c:pt>
                <c:pt idx="20">
                  <c:v>7</c:v>
                </c:pt>
                <c:pt idx="21">
                  <c:v>6.9</c:v>
                </c:pt>
                <c:pt idx="22">
                  <c:v>6.9</c:v>
                </c:pt>
                <c:pt idx="23">
                  <c:v>6.9</c:v>
                </c:pt>
                <c:pt idx="24">
                  <c:v>6.8</c:v>
                </c:pt>
                <c:pt idx="25">
                  <c:v>6.8</c:v>
                </c:pt>
              </c:numCache>
            </c:numRef>
          </c:xVal>
          <c:yVal>
            <c:numRef>
              <c:f>'WYNONAH PROFILES'!$B$33:$B$58</c:f>
              <c:numCache>
                <c:formatCode>General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4CB-41EF-8E01-F3668D376839}"/>
            </c:ext>
          </c:extLst>
        </c:ser>
        <c:ser>
          <c:idx val="8"/>
          <c:order val="1"/>
          <c:tx>
            <c:strRef>
              <c:f>'WYNONAH PROFILES'!$A$126</c:f>
              <c:strCache>
                <c:ptCount val="1"/>
                <c:pt idx="0">
                  <c:v>25-Jul-2022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'WYNONAH PROFILES'!$H$126:$H$151</c:f>
              <c:numCache>
                <c:formatCode>General</c:formatCode>
                <c:ptCount val="26"/>
                <c:pt idx="0">
                  <c:v>8</c:v>
                </c:pt>
                <c:pt idx="1">
                  <c:v>8.1</c:v>
                </c:pt>
                <c:pt idx="2">
                  <c:v>8.1</c:v>
                </c:pt>
                <c:pt idx="3">
                  <c:v>8.1</c:v>
                </c:pt>
                <c:pt idx="4">
                  <c:v>8.1</c:v>
                </c:pt>
                <c:pt idx="5">
                  <c:v>8.1</c:v>
                </c:pt>
                <c:pt idx="6">
                  <c:v>8.1</c:v>
                </c:pt>
                <c:pt idx="7">
                  <c:v>7.9</c:v>
                </c:pt>
                <c:pt idx="8">
                  <c:v>8.1</c:v>
                </c:pt>
                <c:pt idx="9">
                  <c:v>8.1999999999999993</c:v>
                </c:pt>
                <c:pt idx="10">
                  <c:v>7.8</c:v>
                </c:pt>
                <c:pt idx="11">
                  <c:v>7.4</c:v>
                </c:pt>
                <c:pt idx="12">
                  <c:v>7.1</c:v>
                </c:pt>
                <c:pt idx="13">
                  <c:v>6.9</c:v>
                </c:pt>
                <c:pt idx="14">
                  <c:v>6.8</c:v>
                </c:pt>
                <c:pt idx="15">
                  <c:v>6.6</c:v>
                </c:pt>
                <c:pt idx="16">
                  <c:v>6.5</c:v>
                </c:pt>
                <c:pt idx="17">
                  <c:v>6.4</c:v>
                </c:pt>
                <c:pt idx="18">
                  <c:v>6.3</c:v>
                </c:pt>
                <c:pt idx="19">
                  <c:v>6.3</c:v>
                </c:pt>
                <c:pt idx="20">
                  <c:v>6.3</c:v>
                </c:pt>
                <c:pt idx="21">
                  <c:v>6.2</c:v>
                </c:pt>
              </c:numCache>
            </c:numRef>
          </c:xVal>
          <c:yVal>
            <c:numRef>
              <c:f>'WYNONAH PROFILES'!$B$126:$B$151</c:f>
              <c:numCache>
                <c:formatCode>General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D4CB-41EF-8E01-F3668D376839}"/>
            </c:ext>
          </c:extLst>
        </c:ser>
        <c:ser>
          <c:idx val="12"/>
          <c:order val="2"/>
          <c:tx>
            <c:strRef>
              <c:f>'WYNONAH PROFILES'!$A$206</c:f>
              <c:strCache>
                <c:ptCount val="1"/>
                <c:pt idx="0">
                  <c:v>18-Jul-2023</c:v>
                </c:pt>
              </c:strCache>
            </c:strRef>
          </c:tx>
          <c:spPr>
            <a:ln w="19050" cap="rnd">
              <a:solidFill>
                <a:schemeClr val="accent1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80000"/>
                  <a:lumOff val="20000"/>
                </a:schemeClr>
              </a:solidFill>
              <a:ln w="9525">
                <a:solidFill>
                  <a:schemeClr val="accent1">
                    <a:lumMod val="80000"/>
                    <a:lumOff val="20000"/>
                  </a:schemeClr>
                </a:solidFill>
              </a:ln>
              <a:effectLst/>
            </c:spPr>
          </c:marker>
          <c:xVal>
            <c:numRef>
              <c:f>'WYNONAH PROFILES'!$H$206:$H$213</c:f>
              <c:numCache>
                <c:formatCode>General</c:formatCode>
                <c:ptCount val="8"/>
                <c:pt idx="0">
                  <c:v>7.89</c:v>
                </c:pt>
                <c:pt idx="1">
                  <c:v>7.91</c:v>
                </c:pt>
                <c:pt idx="2">
                  <c:v>7.94</c:v>
                </c:pt>
                <c:pt idx="3">
                  <c:v>7.61</c:v>
                </c:pt>
                <c:pt idx="4">
                  <c:v>7.24</c:v>
                </c:pt>
                <c:pt idx="5">
                  <c:v>6.75</c:v>
                </c:pt>
                <c:pt idx="6">
                  <c:v>6.68</c:v>
                </c:pt>
                <c:pt idx="7">
                  <c:v>6.61</c:v>
                </c:pt>
              </c:numCache>
            </c:numRef>
          </c:xVal>
          <c:yVal>
            <c:numRef>
              <c:f>'WYNONAH PROFILES'!$B$206:$B$213</c:f>
              <c:numCache>
                <c:formatCode>General</c:formatCode>
                <c:ptCount val="8"/>
                <c:pt idx="0">
                  <c:v>1</c:v>
                </c:pt>
                <c:pt idx="1">
                  <c:v>3</c:v>
                </c:pt>
                <c:pt idx="2">
                  <c:v>6</c:v>
                </c:pt>
                <c:pt idx="3">
                  <c:v>9</c:v>
                </c:pt>
                <c:pt idx="4">
                  <c:v>12</c:v>
                </c:pt>
                <c:pt idx="5">
                  <c:v>15</c:v>
                </c:pt>
                <c:pt idx="6">
                  <c:v>18.5</c:v>
                </c:pt>
                <c:pt idx="7">
                  <c:v>21.5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D4CB-41EF-8E01-F3668D376839}"/>
            </c:ext>
          </c:extLst>
        </c:ser>
        <c:ser>
          <c:idx val="0"/>
          <c:order val="3"/>
          <c:tx>
            <c:strRef>
              <c:f>'WYNONAH PROFILES'!$A$238</c:f>
              <c:strCache>
                <c:ptCount val="1"/>
                <c:pt idx="0">
                  <c:v>18-Jul-2024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xVal>
            <c:numRef>
              <c:f>'WYNONAH PROFILES'!$H$238:$H$253</c:f>
              <c:numCache>
                <c:formatCode>General</c:formatCode>
                <c:ptCount val="16"/>
                <c:pt idx="0">
                  <c:v>8.3000000000000007</c:v>
                </c:pt>
                <c:pt idx="1">
                  <c:v>8.3000000000000007</c:v>
                </c:pt>
                <c:pt idx="2">
                  <c:v>8.26</c:v>
                </c:pt>
                <c:pt idx="3">
                  <c:v>8.02</c:v>
                </c:pt>
                <c:pt idx="4">
                  <c:v>7.79</c:v>
                </c:pt>
                <c:pt idx="5">
                  <c:v>7.46</c:v>
                </c:pt>
                <c:pt idx="6">
                  <c:v>7.51</c:v>
                </c:pt>
                <c:pt idx="7">
                  <c:v>7.58</c:v>
                </c:pt>
                <c:pt idx="8">
                  <c:v>7.56</c:v>
                </c:pt>
                <c:pt idx="9">
                  <c:v>7.23</c:v>
                </c:pt>
                <c:pt idx="10">
                  <c:v>7.06</c:v>
                </c:pt>
                <c:pt idx="11">
                  <c:v>7.19</c:v>
                </c:pt>
                <c:pt idx="12">
                  <c:v>6.98</c:v>
                </c:pt>
                <c:pt idx="13">
                  <c:v>6.8</c:v>
                </c:pt>
                <c:pt idx="14">
                  <c:v>7.23</c:v>
                </c:pt>
                <c:pt idx="15">
                  <c:v>6.8</c:v>
                </c:pt>
              </c:numCache>
            </c:numRef>
          </c:xVal>
          <c:yVal>
            <c:numRef>
              <c:f>'WYNONAH PROFILES'!$B$238:$B$253</c:f>
              <c:numCache>
                <c:formatCode>General</c:formatCode>
                <c:ptCount val="1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4.5</c:v>
                </c:pt>
                <c:pt idx="4">
                  <c:v>6</c:v>
                </c:pt>
                <c:pt idx="5">
                  <c:v>7.5</c:v>
                </c:pt>
                <c:pt idx="6">
                  <c:v>9</c:v>
                </c:pt>
                <c:pt idx="7">
                  <c:v>10.5</c:v>
                </c:pt>
                <c:pt idx="8">
                  <c:v>12</c:v>
                </c:pt>
                <c:pt idx="9">
                  <c:v>14</c:v>
                </c:pt>
                <c:pt idx="10">
                  <c:v>15</c:v>
                </c:pt>
                <c:pt idx="11">
                  <c:v>17</c:v>
                </c:pt>
                <c:pt idx="12">
                  <c:v>18</c:v>
                </c:pt>
                <c:pt idx="13">
                  <c:v>20</c:v>
                </c:pt>
                <c:pt idx="14">
                  <c:v>21</c:v>
                </c:pt>
                <c:pt idx="15">
                  <c:v>23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402-4F21-83FA-3C21060F5A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6332728"/>
        <c:axId val="536339448"/>
      </c:scatterChart>
      <c:valAx>
        <c:axId val="5363327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20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pH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0.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536339448"/>
        <c:crosses val="max"/>
        <c:crossBetween val="midCat"/>
      </c:valAx>
      <c:valAx>
        <c:axId val="536339448"/>
        <c:scaling>
          <c:orientation val="maxMin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20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Depth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53633272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2516224227532621"/>
          <c:y val="3.687859913033259E-2"/>
          <c:w val="0.20098831295277131"/>
          <c:h val="0.239124311747798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Wynonah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1430555219002914"/>
          <c:y val="0.17573023199686247"/>
          <c:w val="0.81784441962162024"/>
          <c:h val="0.63767743077059191"/>
        </c:manualLayout>
      </c:layout>
      <c:scatterChart>
        <c:scatterStyle val="lineMarker"/>
        <c:varyColors val="0"/>
        <c:ser>
          <c:idx val="1"/>
          <c:order val="0"/>
          <c:tx>
            <c:strRef>
              <c:f>'WYNONAH PROFILES'!$A$6</c:f>
              <c:strCache>
                <c:ptCount val="1"/>
                <c:pt idx="0">
                  <c:v>2-May-2021</c:v>
                </c:pt>
              </c:strCache>
            </c:strRef>
          </c:tx>
          <c:spPr>
            <a:ln w="19050" cap="rnd">
              <a:solidFill>
                <a:srgbClr val="FFECAF"/>
              </a:solidFill>
              <a:round/>
            </a:ln>
            <a:effectLst/>
          </c:spPr>
          <c:marker>
            <c:symbol val="none"/>
          </c:marker>
          <c:xVal>
            <c:numRef>
              <c:f>'WYNONAH PROFILES'!$D$6:$D$14</c:f>
              <c:numCache>
                <c:formatCode>General</c:formatCode>
                <c:ptCount val="9"/>
                <c:pt idx="0">
                  <c:v>9.24</c:v>
                </c:pt>
                <c:pt idx="1">
                  <c:v>9.09</c:v>
                </c:pt>
                <c:pt idx="2">
                  <c:v>9.0399999999999991</c:v>
                </c:pt>
                <c:pt idx="3">
                  <c:v>9.9600000000000009</c:v>
                </c:pt>
                <c:pt idx="4">
                  <c:v>10.55</c:v>
                </c:pt>
                <c:pt idx="5">
                  <c:v>10.75</c:v>
                </c:pt>
                <c:pt idx="6">
                  <c:v>9.98</c:v>
                </c:pt>
                <c:pt idx="7">
                  <c:v>9.1999999999999993</c:v>
                </c:pt>
                <c:pt idx="8">
                  <c:v>8.7799999999999994</c:v>
                </c:pt>
              </c:numCache>
            </c:numRef>
          </c:xVal>
          <c:yVal>
            <c:numRef>
              <c:f>'WYNONAH PROFILES'!$B$6:$B$14</c:f>
              <c:numCache>
                <c:formatCode>General</c:formatCode>
                <c:ptCount val="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6</c:v>
                </c:pt>
                <c:pt idx="4">
                  <c:v>9</c:v>
                </c:pt>
                <c:pt idx="5">
                  <c:v>12</c:v>
                </c:pt>
                <c:pt idx="6">
                  <c:v>15</c:v>
                </c:pt>
                <c:pt idx="7">
                  <c:v>18.5</c:v>
                </c:pt>
                <c:pt idx="8">
                  <c:v>21.5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4DE-48B1-9105-3BA5EC758B32}"/>
            </c:ext>
          </c:extLst>
        </c:ser>
        <c:ser>
          <c:idx val="0"/>
          <c:order val="1"/>
          <c:tx>
            <c:strRef>
              <c:f>'WYNONAH PROFILES'!$A$15</c:f>
              <c:strCache>
                <c:ptCount val="1"/>
                <c:pt idx="0">
                  <c:v>21-Jun-2021</c:v>
                </c:pt>
              </c:strCache>
            </c:strRef>
          </c:tx>
          <c:spPr>
            <a:ln w="19050" cap="rnd">
              <a:solidFill>
                <a:srgbClr val="FFD347"/>
              </a:solidFill>
              <a:round/>
            </a:ln>
            <a:effectLst/>
          </c:spPr>
          <c:marker>
            <c:symbol val="none"/>
          </c:marker>
          <c:xVal>
            <c:numRef>
              <c:f>'WYNONAH PROFILES'!$D$15:$D$23</c:f>
              <c:numCache>
                <c:formatCode>General</c:formatCode>
                <c:ptCount val="9"/>
                <c:pt idx="0">
                  <c:v>6.7</c:v>
                </c:pt>
                <c:pt idx="1">
                  <c:v>6.62</c:v>
                </c:pt>
                <c:pt idx="2">
                  <c:v>6.25</c:v>
                </c:pt>
                <c:pt idx="3">
                  <c:v>8.83</c:v>
                </c:pt>
                <c:pt idx="4">
                  <c:v>9.5500000000000007</c:v>
                </c:pt>
                <c:pt idx="5">
                  <c:v>8.76</c:v>
                </c:pt>
                <c:pt idx="6">
                  <c:v>7.33</c:v>
                </c:pt>
                <c:pt idx="7">
                  <c:v>6.16</c:v>
                </c:pt>
                <c:pt idx="8">
                  <c:v>5.73</c:v>
                </c:pt>
              </c:numCache>
            </c:numRef>
          </c:xVal>
          <c:yVal>
            <c:numRef>
              <c:f>'WYNONAH PROFILES'!$B$15:$B$23</c:f>
              <c:numCache>
                <c:formatCode>General</c:formatCode>
                <c:ptCount val="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6</c:v>
                </c:pt>
                <c:pt idx="4">
                  <c:v>9</c:v>
                </c:pt>
                <c:pt idx="5">
                  <c:v>12</c:v>
                </c:pt>
                <c:pt idx="6">
                  <c:v>15</c:v>
                </c:pt>
                <c:pt idx="7">
                  <c:v>18.5</c:v>
                </c:pt>
                <c:pt idx="8">
                  <c:v>21.5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4DE-48B1-9105-3BA5EC758B32}"/>
            </c:ext>
          </c:extLst>
        </c:ser>
        <c:ser>
          <c:idx val="2"/>
          <c:order val="2"/>
          <c:tx>
            <c:strRef>
              <c:f>'WYNONAH PROFILES'!$A$33</c:f>
              <c:strCache>
                <c:ptCount val="1"/>
                <c:pt idx="0">
                  <c:v>20-Jul-2021</c:v>
                </c:pt>
              </c:strCache>
            </c:strRef>
          </c:tx>
          <c:spPr>
            <a:ln w="19050" cap="rnd">
              <a:solidFill>
                <a:srgbClr val="F0B35A">
                  <a:alpha val="96000"/>
                </a:srgbClr>
              </a:solidFill>
              <a:round/>
            </a:ln>
            <a:effectLst/>
          </c:spPr>
          <c:marker>
            <c:symbol val="none"/>
          </c:marker>
          <c:xVal>
            <c:numRef>
              <c:f>'WYNONAH PROFILES'!$D$33:$D$58</c:f>
              <c:numCache>
                <c:formatCode>General</c:formatCode>
                <c:ptCount val="26"/>
                <c:pt idx="0">
                  <c:v>8.1999999999999993</c:v>
                </c:pt>
                <c:pt idx="1">
                  <c:v>8.1999999999999993</c:v>
                </c:pt>
                <c:pt idx="2">
                  <c:v>8</c:v>
                </c:pt>
                <c:pt idx="3">
                  <c:v>8.1999999999999993</c:v>
                </c:pt>
                <c:pt idx="4">
                  <c:v>8.1999999999999993</c:v>
                </c:pt>
                <c:pt idx="5">
                  <c:v>7.8</c:v>
                </c:pt>
                <c:pt idx="6">
                  <c:v>8.5</c:v>
                </c:pt>
                <c:pt idx="7">
                  <c:v>9.4</c:v>
                </c:pt>
                <c:pt idx="8">
                  <c:v>10.1</c:v>
                </c:pt>
                <c:pt idx="9">
                  <c:v>10.199999999999999</c:v>
                </c:pt>
                <c:pt idx="10">
                  <c:v>10.3</c:v>
                </c:pt>
                <c:pt idx="11">
                  <c:v>10.1</c:v>
                </c:pt>
                <c:pt idx="12">
                  <c:v>9.6</c:v>
                </c:pt>
                <c:pt idx="13">
                  <c:v>8.6</c:v>
                </c:pt>
                <c:pt idx="14">
                  <c:v>8</c:v>
                </c:pt>
                <c:pt idx="15">
                  <c:v>7.1</c:v>
                </c:pt>
                <c:pt idx="16">
                  <c:v>6.1</c:v>
                </c:pt>
                <c:pt idx="17">
                  <c:v>5.5</c:v>
                </c:pt>
                <c:pt idx="18">
                  <c:v>5.0999999999999996</c:v>
                </c:pt>
                <c:pt idx="19">
                  <c:v>4.9000000000000004</c:v>
                </c:pt>
                <c:pt idx="20">
                  <c:v>4.5</c:v>
                </c:pt>
                <c:pt idx="21">
                  <c:v>4.2</c:v>
                </c:pt>
                <c:pt idx="22">
                  <c:v>4</c:v>
                </c:pt>
                <c:pt idx="23">
                  <c:v>3.8</c:v>
                </c:pt>
                <c:pt idx="24">
                  <c:v>2</c:v>
                </c:pt>
                <c:pt idx="25">
                  <c:v>1.2</c:v>
                </c:pt>
              </c:numCache>
            </c:numRef>
          </c:xVal>
          <c:yVal>
            <c:numRef>
              <c:f>'WYNONAH PROFILES'!$B$33:$B$58</c:f>
              <c:numCache>
                <c:formatCode>General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4DE-48B1-9105-3BA5EC758B32}"/>
            </c:ext>
          </c:extLst>
        </c:ser>
        <c:ser>
          <c:idx val="3"/>
          <c:order val="3"/>
          <c:tx>
            <c:strRef>
              <c:f>'WYNONAH PROFILES'!$A$67</c:f>
              <c:strCache>
                <c:ptCount val="1"/>
                <c:pt idx="0">
                  <c:v>31-Aug-2021</c:v>
                </c:pt>
              </c:strCache>
            </c:strRef>
          </c:tx>
          <c:spPr>
            <a:ln w="19050" cap="rnd">
              <a:solidFill>
                <a:srgbClr val="EDA233"/>
              </a:solidFill>
              <a:round/>
            </a:ln>
            <a:effectLst/>
          </c:spPr>
          <c:marker>
            <c:symbol val="none"/>
          </c:marker>
          <c:xVal>
            <c:numRef>
              <c:f>'WYNONAH PROFILES'!$D$67:$D$92</c:f>
              <c:numCache>
                <c:formatCode>General</c:formatCode>
                <c:ptCount val="26"/>
                <c:pt idx="0">
                  <c:v>9</c:v>
                </c:pt>
                <c:pt idx="1">
                  <c:v>8.9</c:v>
                </c:pt>
                <c:pt idx="2">
                  <c:v>8.6999999999999993</c:v>
                </c:pt>
                <c:pt idx="3">
                  <c:v>8.6999999999999993</c:v>
                </c:pt>
                <c:pt idx="4">
                  <c:v>8.6999999999999993</c:v>
                </c:pt>
                <c:pt idx="5">
                  <c:v>8.4</c:v>
                </c:pt>
                <c:pt idx="6">
                  <c:v>7.1</c:v>
                </c:pt>
                <c:pt idx="7">
                  <c:v>8</c:v>
                </c:pt>
                <c:pt idx="8">
                  <c:v>9.1999999999999993</c:v>
                </c:pt>
                <c:pt idx="9">
                  <c:v>10.1</c:v>
                </c:pt>
                <c:pt idx="10">
                  <c:v>10.1</c:v>
                </c:pt>
                <c:pt idx="11">
                  <c:v>9.5</c:v>
                </c:pt>
                <c:pt idx="12">
                  <c:v>8.1</c:v>
                </c:pt>
                <c:pt idx="13">
                  <c:v>6.8</c:v>
                </c:pt>
                <c:pt idx="14">
                  <c:v>4.5999999999999996</c:v>
                </c:pt>
                <c:pt idx="15">
                  <c:v>4.3</c:v>
                </c:pt>
                <c:pt idx="16">
                  <c:v>3.1</c:v>
                </c:pt>
                <c:pt idx="17">
                  <c:v>2</c:v>
                </c:pt>
                <c:pt idx="18">
                  <c:v>1.6</c:v>
                </c:pt>
                <c:pt idx="19">
                  <c:v>1.2</c:v>
                </c:pt>
                <c:pt idx="20">
                  <c:v>1</c:v>
                </c:pt>
                <c:pt idx="21">
                  <c:v>0.8</c:v>
                </c:pt>
                <c:pt idx="22">
                  <c:v>0.6</c:v>
                </c:pt>
                <c:pt idx="23">
                  <c:v>0.4</c:v>
                </c:pt>
                <c:pt idx="24">
                  <c:v>0.4</c:v>
                </c:pt>
                <c:pt idx="25">
                  <c:v>0.3</c:v>
                </c:pt>
              </c:numCache>
            </c:numRef>
          </c:xVal>
          <c:yVal>
            <c:numRef>
              <c:f>'WYNONAH PROFILES'!$B$67:$B$92</c:f>
              <c:numCache>
                <c:formatCode>General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4DE-48B1-9105-3BA5EC758B32}"/>
            </c:ext>
          </c:extLst>
        </c:ser>
        <c:ser>
          <c:idx val="4"/>
          <c:order val="4"/>
          <c:tx>
            <c:strRef>
              <c:f>'WYNONAH PROFILES'!$A$93</c:f>
              <c:strCache>
                <c:ptCount val="1"/>
                <c:pt idx="0">
                  <c:v>29-Sep-2021</c:v>
                </c:pt>
              </c:strCache>
            </c:strRef>
          </c:tx>
          <c:spPr>
            <a:ln w="19050" cap="rnd">
              <a:solidFill>
                <a:srgbClr val="C17A11">
                  <a:alpha val="94902"/>
                </a:srgbClr>
              </a:solidFill>
              <a:round/>
            </a:ln>
            <a:effectLst/>
          </c:spPr>
          <c:marker>
            <c:symbol val="none"/>
          </c:marker>
          <c:xVal>
            <c:numRef>
              <c:f>'WYNONAH PROFILES'!$D$93:$D$100</c:f>
              <c:numCache>
                <c:formatCode>General</c:formatCode>
                <c:ptCount val="8"/>
                <c:pt idx="0">
                  <c:v>5.6</c:v>
                </c:pt>
                <c:pt idx="1">
                  <c:v>5.6</c:v>
                </c:pt>
                <c:pt idx="2">
                  <c:v>5.4</c:v>
                </c:pt>
                <c:pt idx="3">
                  <c:v>2.64</c:v>
                </c:pt>
                <c:pt idx="4">
                  <c:v>3.7</c:v>
                </c:pt>
                <c:pt idx="5">
                  <c:v>2.09</c:v>
                </c:pt>
                <c:pt idx="6">
                  <c:v>0.43</c:v>
                </c:pt>
                <c:pt idx="7">
                  <c:v>0.14000000000000001</c:v>
                </c:pt>
              </c:numCache>
            </c:numRef>
          </c:xVal>
          <c:yVal>
            <c:numRef>
              <c:f>'WYNONAH PROFILES'!$B$93:$B$100</c:f>
              <c:numCache>
                <c:formatCode>General</c:formatCode>
                <c:ptCount val="8"/>
                <c:pt idx="0">
                  <c:v>1</c:v>
                </c:pt>
                <c:pt idx="1">
                  <c:v>3</c:v>
                </c:pt>
                <c:pt idx="2">
                  <c:v>6</c:v>
                </c:pt>
                <c:pt idx="3">
                  <c:v>9</c:v>
                </c:pt>
                <c:pt idx="4">
                  <c:v>12</c:v>
                </c:pt>
                <c:pt idx="5">
                  <c:v>15</c:v>
                </c:pt>
                <c:pt idx="6">
                  <c:v>18.5</c:v>
                </c:pt>
                <c:pt idx="7">
                  <c:v>21.5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4DE-48B1-9105-3BA5EC758B32}"/>
            </c:ext>
          </c:extLst>
        </c:ser>
        <c:ser>
          <c:idx val="6"/>
          <c:order val="5"/>
          <c:tx>
            <c:strRef>
              <c:f>'WYNONAH PROFILES'!$A$109</c:f>
              <c:strCache>
                <c:ptCount val="1"/>
                <c:pt idx="0">
                  <c:v>2-May-2022</c:v>
                </c:pt>
              </c:strCache>
            </c:strRef>
          </c:tx>
          <c:spPr>
            <a:ln w="19050" cap="rnd">
              <a:solidFill>
                <a:srgbClr val="CEE6C0"/>
              </a:solidFill>
              <a:round/>
            </a:ln>
            <a:effectLst/>
          </c:spPr>
          <c:marker>
            <c:symbol val="none"/>
          </c:marker>
          <c:xVal>
            <c:numRef>
              <c:f>'WYNONAH PROFILES'!$D$109:$D$117</c:f>
              <c:numCache>
                <c:formatCode>General</c:formatCode>
                <c:ptCount val="9"/>
                <c:pt idx="0">
                  <c:v>8.93</c:v>
                </c:pt>
                <c:pt idx="1">
                  <c:v>8.94</c:v>
                </c:pt>
                <c:pt idx="2">
                  <c:v>8.86</c:v>
                </c:pt>
                <c:pt idx="3">
                  <c:v>9.0299999999999994</c:v>
                </c:pt>
                <c:pt idx="4">
                  <c:v>9.81</c:v>
                </c:pt>
                <c:pt idx="5">
                  <c:v>9.1999999999999993</c:v>
                </c:pt>
                <c:pt idx="6">
                  <c:v>8.61</c:v>
                </c:pt>
                <c:pt idx="7">
                  <c:v>7.99</c:v>
                </c:pt>
                <c:pt idx="8">
                  <c:v>7.55</c:v>
                </c:pt>
              </c:numCache>
            </c:numRef>
          </c:xVal>
          <c:yVal>
            <c:numRef>
              <c:f>'WYNONAH PROFILES'!$B$109:$B$117</c:f>
              <c:numCache>
                <c:formatCode>General</c:formatCode>
                <c:ptCount val="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6</c:v>
                </c:pt>
                <c:pt idx="4">
                  <c:v>9</c:v>
                </c:pt>
                <c:pt idx="5">
                  <c:v>12</c:v>
                </c:pt>
                <c:pt idx="6">
                  <c:v>15</c:v>
                </c:pt>
                <c:pt idx="7">
                  <c:v>18.5</c:v>
                </c:pt>
                <c:pt idx="8">
                  <c:v>21.5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4DE-48B1-9105-3BA5EC758B32}"/>
            </c:ext>
          </c:extLst>
        </c:ser>
        <c:ser>
          <c:idx val="7"/>
          <c:order val="6"/>
          <c:tx>
            <c:strRef>
              <c:f>'WYNONAH PROFILES'!$A$118</c:f>
              <c:strCache>
                <c:ptCount val="1"/>
                <c:pt idx="0">
                  <c:v>7-Jun-2022</c:v>
                </c:pt>
              </c:strCache>
            </c:strRef>
          </c:tx>
          <c:spPr>
            <a:ln w="19050" cap="rnd">
              <a:solidFill>
                <a:srgbClr val="A6D28E"/>
              </a:solidFill>
              <a:round/>
            </a:ln>
            <a:effectLst/>
          </c:spPr>
          <c:marker>
            <c:symbol val="none"/>
          </c:marker>
          <c:xVal>
            <c:numRef>
              <c:f>'WYNONAH PROFILES'!$D$118:$D$125</c:f>
              <c:numCache>
                <c:formatCode>General</c:formatCode>
                <c:ptCount val="8"/>
                <c:pt idx="0">
                  <c:v>6.42</c:v>
                </c:pt>
                <c:pt idx="1">
                  <c:v>6.34</c:v>
                </c:pt>
                <c:pt idx="2">
                  <c:v>9.36</c:v>
                </c:pt>
                <c:pt idx="3">
                  <c:v>10</c:v>
                </c:pt>
                <c:pt idx="4">
                  <c:v>8.66</c:v>
                </c:pt>
                <c:pt idx="5">
                  <c:v>7.75</c:v>
                </c:pt>
                <c:pt idx="6">
                  <c:v>6.84</c:v>
                </c:pt>
                <c:pt idx="7">
                  <c:v>6.17</c:v>
                </c:pt>
              </c:numCache>
            </c:numRef>
          </c:xVal>
          <c:yVal>
            <c:numRef>
              <c:f>'WYNONAH PROFILES'!$B$118:$B$125</c:f>
              <c:numCache>
                <c:formatCode>General</c:formatCode>
                <c:ptCount val="8"/>
                <c:pt idx="0">
                  <c:v>1</c:v>
                </c:pt>
                <c:pt idx="1">
                  <c:v>3</c:v>
                </c:pt>
                <c:pt idx="2">
                  <c:v>6</c:v>
                </c:pt>
                <c:pt idx="3">
                  <c:v>9</c:v>
                </c:pt>
                <c:pt idx="4">
                  <c:v>12</c:v>
                </c:pt>
                <c:pt idx="5">
                  <c:v>15</c:v>
                </c:pt>
                <c:pt idx="6">
                  <c:v>18.5</c:v>
                </c:pt>
                <c:pt idx="7">
                  <c:v>21.5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4DE-48B1-9105-3BA5EC758B32}"/>
            </c:ext>
          </c:extLst>
        </c:ser>
        <c:ser>
          <c:idx val="8"/>
          <c:order val="7"/>
          <c:tx>
            <c:strRef>
              <c:f>'WYNONAH PROFILES'!$A$126</c:f>
              <c:strCache>
                <c:ptCount val="1"/>
                <c:pt idx="0">
                  <c:v>25-Jul-2022</c:v>
                </c:pt>
              </c:strCache>
            </c:strRef>
          </c:tx>
          <c:spPr>
            <a:ln w="19050" cap="rnd">
              <a:solidFill>
                <a:srgbClr val="7DBF59"/>
              </a:solidFill>
              <a:round/>
            </a:ln>
            <a:effectLst/>
          </c:spPr>
          <c:marker>
            <c:symbol val="none"/>
          </c:marker>
          <c:xVal>
            <c:numRef>
              <c:f>'WYNONAH PROFILES'!$D$126:$D$151</c:f>
              <c:numCache>
                <c:formatCode>General</c:formatCode>
                <c:ptCount val="26"/>
                <c:pt idx="0">
                  <c:v>8.3000000000000007</c:v>
                </c:pt>
                <c:pt idx="1">
                  <c:v>8.3000000000000007</c:v>
                </c:pt>
                <c:pt idx="2">
                  <c:v>8.4</c:v>
                </c:pt>
                <c:pt idx="3">
                  <c:v>8.3000000000000007</c:v>
                </c:pt>
                <c:pt idx="4">
                  <c:v>8.1999999999999993</c:v>
                </c:pt>
                <c:pt idx="5">
                  <c:v>7.9</c:v>
                </c:pt>
                <c:pt idx="6">
                  <c:v>9.5</c:v>
                </c:pt>
                <c:pt idx="7">
                  <c:v>10.9</c:v>
                </c:pt>
                <c:pt idx="8">
                  <c:v>11.4</c:v>
                </c:pt>
                <c:pt idx="9">
                  <c:v>11.7</c:v>
                </c:pt>
                <c:pt idx="10">
                  <c:v>10.1</c:v>
                </c:pt>
                <c:pt idx="11">
                  <c:v>8.5</c:v>
                </c:pt>
                <c:pt idx="12">
                  <c:v>6.9</c:v>
                </c:pt>
                <c:pt idx="13">
                  <c:v>6.1</c:v>
                </c:pt>
                <c:pt idx="14">
                  <c:v>5.0999999999999996</c:v>
                </c:pt>
                <c:pt idx="15">
                  <c:v>4.5</c:v>
                </c:pt>
                <c:pt idx="16">
                  <c:v>3.6</c:v>
                </c:pt>
                <c:pt idx="17">
                  <c:v>3.2</c:v>
                </c:pt>
                <c:pt idx="18">
                  <c:v>2.7</c:v>
                </c:pt>
                <c:pt idx="19">
                  <c:v>2.5</c:v>
                </c:pt>
                <c:pt idx="20">
                  <c:v>2.2000000000000002</c:v>
                </c:pt>
                <c:pt idx="21">
                  <c:v>1.8</c:v>
                </c:pt>
                <c:pt idx="22">
                  <c:v>1.7</c:v>
                </c:pt>
                <c:pt idx="23">
                  <c:v>1.3</c:v>
                </c:pt>
                <c:pt idx="24">
                  <c:v>1.3</c:v>
                </c:pt>
                <c:pt idx="25">
                  <c:v>1.1000000000000001</c:v>
                </c:pt>
              </c:numCache>
            </c:numRef>
          </c:xVal>
          <c:yVal>
            <c:numRef>
              <c:f>'WYNONAH PROFILES'!$B$126:$B$151</c:f>
              <c:numCache>
                <c:formatCode>General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4DE-48B1-9105-3BA5EC758B32}"/>
            </c:ext>
          </c:extLst>
        </c:ser>
        <c:ser>
          <c:idx val="9"/>
          <c:order val="8"/>
          <c:tx>
            <c:strRef>
              <c:f>'WYNONAH PROFILES'!$A$160</c:f>
              <c:strCache>
                <c:ptCount val="1"/>
                <c:pt idx="0">
                  <c:v>29-Aug-2022</c:v>
                </c:pt>
              </c:strCache>
            </c:strRef>
          </c:tx>
          <c:spPr>
            <a:ln w="19050" cap="rnd">
              <a:solidFill>
                <a:srgbClr val="579038"/>
              </a:solidFill>
              <a:round/>
            </a:ln>
            <a:effectLst/>
          </c:spPr>
          <c:marker>
            <c:symbol val="none"/>
          </c:marker>
          <c:xVal>
            <c:numRef>
              <c:f>'WYNONAH PROFILES'!$D$160:$D$185</c:f>
              <c:numCache>
                <c:formatCode>General</c:formatCode>
                <c:ptCount val="26"/>
                <c:pt idx="0">
                  <c:v>9.5</c:v>
                </c:pt>
                <c:pt idx="1">
                  <c:v>9</c:v>
                </c:pt>
                <c:pt idx="2">
                  <c:v>9</c:v>
                </c:pt>
                <c:pt idx="3">
                  <c:v>8.9</c:v>
                </c:pt>
                <c:pt idx="4">
                  <c:v>8.8000000000000007</c:v>
                </c:pt>
                <c:pt idx="5">
                  <c:v>8.6</c:v>
                </c:pt>
                <c:pt idx="6">
                  <c:v>7.6</c:v>
                </c:pt>
                <c:pt idx="7">
                  <c:v>8.1</c:v>
                </c:pt>
                <c:pt idx="8">
                  <c:v>8</c:v>
                </c:pt>
                <c:pt idx="9">
                  <c:v>7</c:v>
                </c:pt>
                <c:pt idx="10">
                  <c:v>5.57</c:v>
                </c:pt>
                <c:pt idx="11">
                  <c:v>5.5</c:v>
                </c:pt>
                <c:pt idx="12">
                  <c:v>4.4000000000000004</c:v>
                </c:pt>
                <c:pt idx="13">
                  <c:v>3.5</c:v>
                </c:pt>
                <c:pt idx="14">
                  <c:v>3</c:v>
                </c:pt>
                <c:pt idx="15">
                  <c:v>1.8</c:v>
                </c:pt>
                <c:pt idx="16">
                  <c:v>1.1000000000000001</c:v>
                </c:pt>
                <c:pt idx="17">
                  <c:v>0.8</c:v>
                </c:pt>
                <c:pt idx="18">
                  <c:v>0.7</c:v>
                </c:pt>
                <c:pt idx="19">
                  <c:v>0.6</c:v>
                </c:pt>
                <c:pt idx="20">
                  <c:v>0.6</c:v>
                </c:pt>
                <c:pt idx="21">
                  <c:v>0.5</c:v>
                </c:pt>
                <c:pt idx="22">
                  <c:v>0.5</c:v>
                </c:pt>
                <c:pt idx="23">
                  <c:v>0.5</c:v>
                </c:pt>
                <c:pt idx="24">
                  <c:v>0.4</c:v>
                </c:pt>
                <c:pt idx="25">
                  <c:v>0.4</c:v>
                </c:pt>
              </c:numCache>
            </c:numRef>
          </c:xVal>
          <c:yVal>
            <c:numRef>
              <c:f>'WYNONAH PROFILES'!$B$160:$B$185</c:f>
              <c:numCache>
                <c:formatCode>General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C4DE-48B1-9105-3BA5EC758B32}"/>
            </c:ext>
          </c:extLst>
        </c:ser>
        <c:ser>
          <c:idx val="10"/>
          <c:order val="9"/>
          <c:tx>
            <c:strRef>
              <c:f>'WYNONAH PROFILES'!$A$192</c:f>
              <c:strCache>
                <c:ptCount val="1"/>
                <c:pt idx="0">
                  <c:v>6-Oct-2022</c:v>
                </c:pt>
              </c:strCache>
            </c:strRef>
          </c:tx>
          <c:spPr>
            <a:ln w="19050" cap="rnd">
              <a:solidFill>
                <a:srgbClr val="49792F"/>
              </a:solidFill>
              <a:round/>
            </a:ln>
            <a:effectLst/>
          </c:spPr>
          <c:marker>
            <c:symbol val="none"/>
          </c:marker>
          <c:xVal>
            <c:numRef>
              <c:f>'WYNONAH PROFILES'!$D$192:$D$198</c:f>
              <c:numCache>
                <c:formatCode>General</c:formatCode>
                <c:ptCount val="7"/>
                <c:pt idx="0">
                  <c:v>5.94</c:v>
                </c:pt>
                <c:pt idx="1">
                  <c:v>5.94</c:v>
                </c:pt>
                <c:pt idx="2">
                  <c:v>5.07</c:v>
                </c:pt>
                <c:pt idx="3">
                  <c:v>2.62</c:v>
                </c:pt>
                <c:pt idx="4">
                  <c:v>1.95</c:v>
                </c:pt>
                <c:pt idx="5">
                  <c:v>1.71</c:v>
                </c:pt>
                <c:pt idx="6">
                  <c:v>1.56</c:v>
                </c:pt>
              </c:numCache>
            </c:numRef>
          </c:xVal>
          <c:yVal>
            <c:numRef>
              <c:f>'WYNONAH PROFILES'!$B$192:$B$198</c:f>
              <c:numCache>
                <c:formatCode>General</c:formatCode>
                <c:ptCount val="7"/>
                <c:pt idx="0">
                  <c:v>3</c:v>
                </c:pt>
                <c:pt idx="1">
                  <c:v>6</c:v>
                </c:pt>
                <c:pt idx="2">
                  <c:v>9</c:v>
                </c:pt>
                <c:pt idx="3">
                  <c:v>12</c:v>
                </c:pt>
                <c:pt idx="4">
                  <c:v>15</c:v>
                </c:pt>
                <c:pt idx="5">
                  <c:v>18.5</c:v>
                </c:pt>
                <c:pt idx="6">
                  <c:v>21.5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C4DE-48B1-9105-3BA5EC758B32}"/>
            </c:ext>
          </c:extLst>
        </c:ser>
        <c:ser>
          <c:idx val="11"/>
          <c:order val="10"/>
          <c:tx>
            <c:strRef>
              <c:f>'WYNONAH PROFILES'!$A$199</c:f>
              <c:strCache>
                <c:ptCount val="1"/>
                <c:pt idx="0">
                  <c:v>9-May-2023</c:v>
                </c:pt>
              </c:strCache>
            </c:strRef>
          </c:tx>
          <c:spPr>
            <a:ln w="19050" cap="rnd">
              <a:solidFill>
                <a:srgbClr val="D5B8EA"/>
              </a:solidFill>
              <a:round/>
            </a:ln>
            <a:effectLst/>
          </c:spPr>
          <c:marker>
            <c:symbol val="none"/>
          </c:marker>
          <c:xVal>
            <c:numRef>
              <c:f>'WYNONAH PROFILES'!$D$199:$D$205</c:f>
              <c:numCache>
                <c:formatCode>General</c:formatCode>
                <c:ptCount val="7"/>
                <c:pt idx="0">
                  <c:v>9.67</c:v>
                </c:pt>
                <c:pt idx="1">
                  <c:v>10.63</c:v>
                </c:pt>
                <c:pt idx="2">
                  <c:v>11.33</c:v>
                </c:pt>
                <c:pt idx="3">
                  <c:v>12.93</c:v>
                </c:pt>
                <c:pt idx="4">
                  <c:v>12.47</c:v>
                </c:pt>
                <c:pt idx="5">
                  <c:v>11.68</c:v>
                </c:pt>
                <c:pt idx="6">
                  <c:v>11.1</c:v>
                </c:pt>
              </c:numCache>
            </c:numRef>
          </c:xVal>
          <c:yVal>
            <c:numRef>
              <c:f>'WYNONAH PROFILES'!$B$199:$B$205</c:f>
              <c:numCache>
                <c:formatCode>General</c:formatCode>
                <c:ptCount val="7"/>
                <c:pt idx="0">
                  <c:v>1</c:v>
                </c:pt>
                <c:pt idx="1">
                  <c:v>3</c:v>
                </c:pt>
                <c:pt idx="2">
                  <c:v>6</c:v>
                </c:pt>
                <c:pt idx="3">
                  <c:v>9</c:v>
                </c:pt>
                <c:pt idx="4">
                  <c:v>12</c:v>
                </c:pt>
                <c:pt idx="5">
                  <c:v>15</c:v>
                </c:pt>
                <c:pt idx="6">
                  <c:v>18.5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C4DE-48B1-9105-3BA5EC758B32}"/>
            </c:ext>
          </c:extLst>
        </c:ser>
        <c:ser>
          <c:idx val="12"/>
          <c:order val="11"/>
          <c:tx>
            <c:strRef>
              <c:f>'WYNONAH PROFILES'!$A$206</c:f>
              <c:strCache>
                <c:ptCount val="1"/>
                <c:pt idx="0">
                  <c:v>18-Jul-2023</c:v>
                </c:pt>
              </c:strCache>
            </c:strRef>
          </c:tx>
          <c:spPr>
            <a:ln w="19050" cap="rnd">
              <a:solidFill>
                <a:srgbClr val="BE91DF"/>
              </a:solidFill>
              <a:round/>
            </a:ln>
            <a:effectLst/>
          </c:spPr>
          <c:marker>
            <c:symbol val="none"/>
          </c:marker>
          <c:xVal>
            <c:numRef>
              <c:f>'WYNONAH PROFILES'!$D$206:$D$213</c:f>
              <c:numCache>
                <c:formatCode>General</c:formatCode>
                <c:ptCount val="8"/>
                <c:pt idx="0">
                  <c:v>7.78</c:v>
                </c:pt>
                <c:pt idx="1">
                  <c:v>7.38</c:v>
                </c:pt>
                <c:pt idx="2">
                  <c:v>9.1199999999999992</c:v>
                </c:pt>
                <c:pt idx="3">
                  <c:v>10.37</c:v>
                </c:pt>
                <c:pt idx="4">
                  <c:v>8.1999999999999993</c:v>
                </c:pt>
                <c:pt idx="5">
                  <c:v>4.4400000000000004</c:v>
                </c:pt>
                <c:pt idx="6">
                  <c:v>2.9</c:v>
                </c:pt>
                <c:pt idx="7">
                  <c:v>1.77</c:v>
                </c:pt>
              </c:numCache>
            </c:numRef>
          </c:xVal>
          <c:yVal>
            <c:numRef>
              <c:f>'WYNONAH PROFILES'!$B$206:$B$213</c:f>
              <c:numCache>
                <c:formatCode>General</c:formatCode>
                <c:ptCount val="8"/>
                <c:pt idx="0">
                  <c:v>1</c:v>
                </c:pt>
                <c:pt idx="1">
                  <c:v>3</c:v>
                </c:pt>
                <c:pt idx="2">
                  <c:v>6</c:v>
                </c:pt>
                <c:pt idx="3">
                  <c:v>9</c:v>
                </c:pt>
                <c:pt idx="4">
                  <c:v>12</c:v>
                </c:pt>
                <c:pt idx="5">
                  <c:v>15</c:v>
                </c:pt>
                <c:pt idx="6">
                  <c:v>18.5</c:v>
                </c:pt>
                <c:pt idx="7">
                  <c:v>21.5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C4DE-48B1-9105-3BA5EC758B32}"/>
            </c:ext>
          </c:extLst>
        </c:ser>
        <c:ser>
          <c:idx val="13"/>
          <c:order val="12"/>
          <c:tx>
            <c:strRef>
              <c:f>'WYNONAH PROFILES'!$A$214</c:f>
              <c:strCache>
                <c:ptCount val="1"/>
                <c:pt idx="0">
                  <c:v>28-Sep-2023</c:v>
                </c:pt>
              </c:strCache>
            </c:strRef>
          </c:tx>
          <c:spPr>
            <a:ln w="19050" cap="rnd">
              <a:solidFill>
                <a:srgbClr val="9E5CD0">
                  <a:alpha val="96000"/>
                </a:srgbClr>
              </a:solidFill>
              <a:round/>
            </a:ln>
            <a:effectLst/>
          </c:spPr>
          <c:marker>
            <c:symbol val="none"/>
          </c:marker>
          <c:xVal>
            <c:numRef>
              <c:f>'WYNONAH PROFILES'!$D$214:$D$221</c:f>
              <c:numCache>
                <c:formatCode>General</c:formatCode>
                <c:ptCount val="8"/>
                <c:pt idx="0">
                  <c:v>7.17</c:v>
                </c:pt>
                <c:pt idx="1">
                  <c:v>7.46</c:v>
                </c:pt>
                <c:pt idx="2">
                  <c:v>7.11</c:v>
                </c:pt>
                <c:pt idx="3">
                  <c:v>6.84</c:v>
                </c:pt>
                <c:pt idx="4">
                  <c:v>7.14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xVal>
          <c:yVal>
            <c:numRef>
              <c:f>'WYNONAH PROFILES'!$B$214:$B$221</c:f>
              <c:numCache>
                <c:formatCode>General</c:formatCode>
                <c:ptCount val="8"/>
                <c:pt idx="0">
                  <c:v>1</c:v>
                </c:pt>
                <c:pt idx="1">
                  <c:v>3</c:v>
                </c:pt>
                <c:pt idx="2">
                  <c:v>6</c:v>
                </c:pt>
                <c:pt idx="3">
                  <c:v>9</c:v>
                </c:pt>
                <c:pt idx="4">
                  <c:v>12</c:v>
                </c:pt>
                <c:pt idx="5">
                  <c:v>15</c:v>
                </c:pt>
                <c:pt idx="6">
                  <c:v>18.5</c:v>
                </c:pt>
                <c:pt idx="7">
                  <c:v>21.5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C4DE-48B1-9105-3BA5EC758B32}"/>
            </c:ext>
          </c:extLst>
        </c:ser>
        <c:ser>
          <c:idx val="5"/>
          <c:order val="13"/>
          <c:tx>
            <c:strRef>
              <c:f>'WYNONAH PROFILES'!$A$222</c:f>
              <c:strCache>
                <c:ptCount val="1"/>
                <c:pt idx="0">
                  <c:v>25-Jun-2024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'WYNONAH PROFILES'!$D$222:$D$237</c:f>
              <c:numCache>
                <c:formatCode>General</c:formatCode>
                <c:ptCount val="16"/>
                <c:pt idx="0">
                  <c:v>7.18</c:v>
                </c:pt>
                <c:pt idx="1">
                  <c:v>7.02</c:v>
                </c:pt>
                <c:pt idx="2">
                  <c:v>7.6</c:v>
                </c:pt>
                <c:pt idx="3">
                  <c:v>10.07</c:v>
                </c:pt>
                <c:pt idx="4">
                  <c:v>11.81</c:v>
                </c:pt>
                <c:pt idx="5">
                  <c:v>12.7</c:v>
                </c:pt>
                <c:pt idx="6">
                  <c:v>12.8</c:v>
                </c:pt>
                <c:pt idx="7">
                  <c:v>12.75</c:v>
                </c:pt>
                <c:pt idx="8">
                  <c:v>10.41</c:v>
                </c:pt>
                <c:pt idx="9">
                  <c:v>8.9</c:v>
                </c:pt>
                <c:pt idx="10">
                  <c:v>8</c:v>
                </c:pt>
                <c:pt idx="11">
                  <c:v>6.95</c:v>
                </c:pt>
                <c:pt idx="12">
                  <c:v>6.34</c:v>
                </c:pt>
                <c:pt idx="13">
                  <c:v>5.88</c:v>
                </c:pt>
                <c:pt idx="14">
                  <c:v>5.33</c:v>
                </c:pt>
                <c:pt idx="15">
                  <c:v>4.4000000000000004</c:v>
                </c:pt>
              </c:numCache>
            </c:numRef>
          </c:xVal>
          <c:yVal>
            <c:numRef>
              <c:f>'WYNONAH PROFILES'!$B$222:$B$237</c:f>
              <c:numCache>
                <c:formatCode>0</c:formatCode>
                <c:ptCount val="16"/>
                <c:pt idx="0">
                  <c:v>0.9144000000000001</c:v>
                </c:pt>
                <c:pt idx="1">
                  <c:v>3.048</c:v>
                </c:pt>
                <c:pt idx="2">
                  <c:v>4.5720000000000001</c:v>
                </c:pt>
                <c:pt idx="3">
                  <c:v>6.0960000000000001</c:v>
                </c:pt>
                <c:pt idx="4">
                  <c:v>7.62</c:v>
                </c:pt>
                <c:pt idx="5">
                  <c:v>9.1440000000000001</c:v>
                </c:pt>
                <c:pt idx="6">
                  <c:v>10.668000000000001</c:v>
                </c:pt>
                <c:pt idx="7">
                  <c:v>12.192</c:v>
                </c:pt>
                <c:pt idx="8">
                  <c:v>13.716000000000001</c:v>
                </c:pt>
                <c:pt idx="9">
                  <c:v>15.24</c:v>
                </c:pt>
                <c:pt idx="10">
                  <c:v>16.763999999999999</c:v>
                </c:pt>
                <c:pt idx="11">
                  <c:v>18.288</c:v>
                </c:pt>
                <c:pt idx="12">
                  <c:v>19.812000000000001</c:v>
                </c:pt>
                <c:pt idx="13">
                  <c:v>21.336000000000002</c:v>
                </c:pt>
                <c:pt idx="14">
                  <c:v>22.86</c:v>
                </c:pt>
                <c:pt idx="15">
                  <c:v>24.384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373-4472-B5BA-A50F9C9CD436}"/>
            </c:ext>
          </c:extLst>
        </c:ser>
        <c:ser>
          <c:idx val="14"/>
          <c:order val="14"/>
          <c:tx>
            <c:strRef>
              <c:f>'WYNONAH PROFILES'!$A$238</c:f>
              <c:strCache>
                <c:ptCount val="1"/>
                <c:pt idx="0">
                  <c:v>18-Jul-2024</c:v>
                </c:pt>
              </c:strCache>
            </c:strRef>
          </c:tx>
          <c:spPr>
            <a:ln w="19050" cap="rnd">
              <a:solidFill>
                <a:schemeClr val="accent2">
                  <a:lumMod val="5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50000"/>
                </a:schemeClr>
              </a:solidFill>
              <a:ln w="9525">
                <a:solidFill>
                  <a:schemeClr val="accent2">
                    <a:lumMod val="50000"/>
                  </a:schemeClr>
                </a:solidFill>
              </a:ln>
              <a:effectLst/>
            </c:spPr>
          </c:marker>
          <c:xVal>
            <c:numRef>
              <c:f>'WYNONAH PROFILES'!$D$238:$D$253</c:f>
              <c:numCache>
                <c:formatCode>General</c:formatCode>
                <c:ptCount val="16"/>
                <c:pt idx="0">
                  <c:v>7.14</c:v>
                </c:pt>
                <c:pt idx="1">
                  <c:v>7</c:v>
                </c:pt>
                <c:pt idx="2">
                  <c:v>6.9</c:v>
                </c:pt>
                <c:pt idx="3">
                  <c:v>7.5</c:v>
                </c:pt>
                <c:pt idx="4">
                  <c:v>8.27</c:v>
                </c:pt>
                <c:pt idx="5">
                  <c:v>11.06</c:v>
                </c:pt>
                <c:pt idx="6">
                  <c:v>11.46</c:v>
                </c:pt>
                <c:pt idx="7">
                  <c:v>12.62</c:v>
                </c:pt>
                <c:pt idx="8">
                  <c:v>11.35</c:v>
                </c:pt>
                <c:pt idx="9">
                  <c:v>9.44</c:v>
                </c:pt>
                <c:pt idx="10">
                  <c:v>8.8000000000000007</c:v>
                </c:pt>
                <c:pt idx="11">
                  <c:v>7.65</c:v>
                </c:pt>
                <c:pt idx="12">
                  <c:v>7.14</c:v>
                </c:pt>
                <c:pt idx="13">
                  <c:v>5.83</c:v>
                </c:pt>
                <c:pt idx="14">
                  <c:v>5.96</c:v>
                </c:pt>
                <c:pt idx="15">
                  <c:v>4.62</c:v>
                </c:pt>
              </c:numCache>
            </c:numRef>
          </c:xVal>
          <c:yVal>
            <c:numRef>
              <c:f>'WYNONAH PROFILES'!$B$238:$B$253</c:f>
              <c:numCache>
                <c:formatCode>General</c:formatCode>
                <c:ptCount val="1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4.5</c:v>
                </c:pt>
                <c:pt idx="4">
                  <c:v>6</c:v>
                </c:pt>
                <c:pt idx="5">
                  <c:v>7.5</c:v>
                </c:pt>
                <c:pt idx="6">
                  <c:v>9</c:v>
                </c:pt>
                <c:pt idx="7">
                  <c:v>10.5</c:v>
                </c:pt>
                <c:pt idx="8">
                  <c:v>12</c:v>
                </c:pt>
                <c:pt idx="9">
                  <c:v>14</c:v>
                </c:pt>
                <c:pt idx="10">
                  <c:v>15</c:v>
                </c:pt>
                <c:pt idx="11">
                  <c:v>17</c:v>
                </c:pt>
                <c:pt idx="12">
                  <c:v>18</c:v>
                </c:pt>
                <c:pt idx="13">
                  <c:v>20</c:v>
                </c:pt>
                <c:pt idx="14">
                  <c:v>21</c:v>
                </c:pt>
                <c:pt idx="15">
                  <c:v>23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373-4472-B5BA-A50F9C9CD436}"/>
            </c:ext>
          </c:extLst>
        </c:ser>
        <c:ser>
          <c:idx val="15"/>
          <c:order val="15"/>
          <c:tx>
            <c:strRef>
              <c:f>'WYNONAH PROFILES'!$A$254</c:f>
              <c:strCache>
                <c:ptCount val="1"/>
                <c:pt idx="0">
                  <c:v>21-Aug-2024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'WYNONAH PROFILES'!$D$254:$D$268</c:f>
              <c:numCache>
                <c:formatCode>General</c:formatCode>
                <c:ptCount val="15"/>
                <c:pt idx="0">
                  <c:v>6.32</c:v>
                </c:pt>
                <c:pt idx="1">
                  <c:v>6.81</c:v>
                </c:pt>
                <c:pt idx="2">
                  <c:v>7.14</c:v>
                </c:pt>
                <c:pt idx="3">
                  <c:v>7.4</c:v>
                </c:pt>
                <c:pt idx="4">
                  <c:v>7.51</c:v>
                </c:pt>
                <c:pt idx="5">
                  <c:v>6.55</c:v>
                </c:pt>
                <c:pt idx="6">
                  <c:v>8.17</c:v>
                </c:pt>
                <c:pt idx="7">
                  <c:v>8.94</c:v>
                </c:pt>
                <c:pt idx="8">
                  <c:v>8.8000000000000007</c:v>
                </c:pt>
                <c:pt idx="9">
                  <c:v>7.1</c:v>
                </c:pt>
                <c:pt idx="10">
                  <c:v>4.8499999999999996</c:v>
                </c:pt>
                <c:pt idx="11">
                  <c:v>4.03</c:v>
                </c:pt>
                <c:pt idx="12">
                  <c:v>3.37</c:v>
                </c:pt>
                <c:pt idx="13">
                  <c:v>2.65</c:v>
                </c:pt>
                <c:pt idx="14" formatCode="0.00">
                  <c:v>2</c:v>
                </c:pt>
              </c:numCache>
            </c:numRef>
          </c:xVal>
          <c:yVal>
            <c:numRef>
              <c:f>'WYNONAH PROFILES'!$B$254:$B$268</c:f>
              <c:numCache>
                <c:formatCode>General</c:formatCode>
                <c:ptCount val="1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4.5</c:v>
                </c:pt>
                <c:pt idx="4">
                  <c:v>6</c:v>
                </c:pt>
                <c:pt idx="5">
                  <c:v>7.5</c:v>
                </c:pt>
                <c:pt idx="6">
                  <c:v>9</c:v>
                </c:pt>
                <c:pt idx="7">
                  <c:v>10.5</c:v>
                </c:pt>
                <c:pt idx="8">
                  <c:v>12</c:v>
                </c:pt>
                <c:pt idx="9">
                  <c:v>14</c:v>
                </c:pt>
                <c:pt idx="10">
                  <c:v>15</c:v>
                </c:pt>
                <c:pt idx="11">
                  <c:v>17</c:v>
                </c:pt>
                <c:pt idx="12">
                  <c:v>18</c:v>
                </c:pt>
                <c:pt idx="13">
                  <c:v>20</c:v>
                </c:pt>
                <c:pt idx="14">
                  <c:v>21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373-4472-B5BA-A50F9C9CD4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6332728"/>
        <c:axId val="536339448"/>
      </c:scatterChart>
      <c:valAx>
        <c:axId val="536332728"/>
        <c:scaling>
          <c:orientation val="minMax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20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Dissolved Oxygen (mg/L)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0.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536339448"/>
        <c:crosses val="max"/>
        <c:crossBetween val="midCat"/>
      </c:valAx>
      <c:valAx>
        <c:axId val="536339448"/>
        <c:scaling>
          <c:orientation val="maxMin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20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Depth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53633272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Wynonah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1430555219002914"/>
          <c:y val="0.17573023199686247"/>
          <c:w val="0.81784441962162024"/>
          <c:h val="0.63767743077059191"/>
        </c:manualLayout>
      </c:layout>
      <c:scatterChart>
        <c:scatterStyle val="lineMarker"/>
        <c:varyColors val="0"/>
        <c:ser>
          <c:idx val="1"/>
          <c:order val="0"/>
          <c:tx>
            <c:strRef>
              <c:f>'WYNONAH PROFILES'!$A$6</c:f>
              <c:strCache>
                <c:ptCount val="1"/>
                <c:pt idx="0">
                  <c:v>2-May-2021</c:v>
                </c:pt>
              </c:strCache>
            </c:strRef>
          </c:tx>
          <c:spPr>
            <a:ln w="19050" cap="rnd">
              <a:solidFill>
                <a:srgbClr val="FFECAF"/>
              </a:solidFill>
              <a:round/>
            </a:ln>
            <a:effectLst/>
          </c:spPr>
          <c:marker>
            <c:symbol val="none"/>
          </c:marker>
          <c:xVal>
            <c:numRef>
              <c:f>'WYNONAH PROFILES'!$E$6:$E$14</c:f>
              <c:numCache>
                <c:formatCode>General</c:formatCode>
                <c:ptCount val="9"/>
                <c:pt idx="0">
                  <c:v>122.2</c:v>
                </c:pt>
                <c:pt idx="1">
                  <c:v>122</c:v>
                </c:pt>
                <c:pt idx="2">
                  <c:v>121.8</c:v>
                </c:pt>
                <c:pt idx="3">
                  <c:v>116.5</c:v>
                </c:pt>
                <c:pt idx="4">
                  <c:v>109.8</c:v>
                </c:pt>
                <c:pt idx="5">
                  <c:v>104</c:v>
                </c:pt>
                <c:pt idx="6">
                  <c:v>98.3</c:v>
                </c:pt>
                <c:pt idx="7">
                  <c:v>97.5</c:v>
                </c:pt>
                <c:pt idx="8">
                  <c:v>97.1</c:v>
                </c:pt>
              </c:numCache>
            </c:numRef>
          </c:xVal>
          <c:yVal>
            <c:numRef>
              <c:f>'WYNONAH PROFILES'!$B$6:$B$14</c:f>
              <c:numCache>
                <c:formatCode>General</c:formatCode>
                <c:ptCount val="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6</c:v>
                </c:pt>
                <c:pt idx="4">
                  <c:v>9</c:v>
                </c:pt>
                <c:pt idx="5">
                  <c:v>12</c:v>
                </c:pt>
                <c:pt idx="6">
                  <c:v>15</c:v>
                </c:pt>
                <c:pt idx="7">
                  <c:v>18.5</c:v>
                </c:pt>
                <c:pt idx="8">
                  <c:v>21.5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CAE-4C29-B872-D3077808B79A}"/>
            </c:ext>
          </c:extLst>
        </c:ser>
        <c:ser>
          <c:idx val="0"/>
          <c:order val="1"/>
          <c:tx>
            <c:strRef>
              <c:f>'WYNONAH PROFILES'!$A$15</c:f>
              <c:strCache>
                <c:ptCount val="1"/>
                <c:pt idx="0">
                  <c:v>21-Jun-2021</c:v>
                </c:pt>
              </c:strCache>
            </c:strRef>
          </c:tx>
          <c:spPr>
            <a:ln w="19050" cap="rnd">
              <a:solidFill>
                <a:srgbClr val="FFD347"/>
              </a:solidFill>
              <a:round/>
            </a:ln>
            <a:effectLst/>
          </c:spPr>
          <c:marker>
            <c:symbol val="none"/>
          </c:marker>
          <c:xVal>
            <c:numRef>
              <c:f>'WYNONAH PROFILES'!$E$15:$E$23</c:f>
              <c:numCache>
                <c:formatCode>General</c:formatCode>
                <c:ptCount val="9"/>
                <c:pt idx="0">
                  <c:v>156.9</c:v>
                </c:pt>
                <c:pt idx="1">
                  <c:v>156.4</c:v>
                </c:pt>
                <c:pt idx="2">
                  <c:v>156.5</c:v>
                </c:pt>
                <c:pt idx="3">
                  <c:v>136.19999999999999</c:v>
                </c:pt>
                <c:pt idx="4">
                  <c:v>113.5</c:v>
                </c:pt>
                <c:pt idx="5">
                  <c:v>104.5</c:v>
                </c:pt>
                <c:pt idx="6">
                  <c:v>100.9</c:v>
                </c:pt>
                <c:pt idx="7">
                  <c:v>100.2</c:v>
                </c:pt>
                <c:pt idx="8">
                  <c:v>100.2</c:v>
                </c:pt>
              </c:numCache>
            </c:numRef>
          </c:xVal>
          <c:yVal>
            <c:numRef>
              <c:f>'WYNONAH PROFILES'!$B$15:$B$23</c:f>
              <c:numCache>
                <c:formatCode>General</c:formatCode>
                <c:ptCount val="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6</c:v>
                </c:pt>
                <c:pt idx="4">
                  <c:v>9</c:v>
                </c:pt>
                <c:pt idx="5">
                  <c:v>12</c:v>
                </c:pt>
                <c:pt idx="6">
                  <c:v>15</c:v>
                </c:pt>
                <c:pt idx="7">
                  <c:v>18.5</c:v>
                </c:pt>
                <c:pt idx="8">
                  <c:v>21.5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CAE-4C29-B872-D3077808B79A}"/>
            </c:ext>
          </c:extLst>
        </c:ser>
        <c:ser>
          <c:idx val="2"/>
          <c:order val="2"/>
          <c:tx>
            <c:strRef>
              <c:f>'WYNONAH PROFILES'!$A$33</c:f>
              <c:strCache>
                <c:ptCount val="1"/>
                <c:pt idx="0">
                  <c:v>20-Jul-2021</c:v>
                </c:pt>
              </c:strCache>
            </c:strRef>
          </c:tx>
          <c:spPr>
            <a:ln w="19050" cap="rnd">
              <a:solidFill>
                <a:srgbClr val="F0B35A">
                  <a:alpha val="96000"/>
                </a:srgbClr>
              </a:solidFill>
              <a:round/>
            </a:ln>
            <a:effectLst/>
          </c:spPr>
          <c:marker>
            <c:symbol val="none"/>
          </c:marker>
          <c:xVal>
            <c:numRef>
              <c:f>'WYNONAH PROFILES'!$E$33:$E$58</c:f>
              <c:numCache>
                <c:formatCode>General</c:formatCode>
                <c:ptCount val="26"/>
                <c:pt idx="0">
                  <c:v>158.80000000000001</c:v>
                </c:pt>
                <c:pt idx="1">
                  <c:v>158.30000000000001</c:v>
                </c:pt>
                <c:pt idx="2">
                  <c:v>158.30000000000001</c:v>
                </c:pt>
                <c:pt idx="3">
                  <c:v>158.1</c:v>
                </c:pt>
                <c:pt idx="4">
                  <c:v>158</c:v>
                </c:pt>
                <c:pt idx="5">
                  <c:v>152.80000000000001</c:v>
                </c:pt>
                <c:pt idx="6">
                  <c:v>143</c:v>
                </c:pt>
                <c:pt idx="7">
                  <c:v>125.7</c:v>
                </c:pt>
                <c:pt idx="8">
                  <c:v>119.8</c:v>
                </c:pt>
                <c:pt idx="9">
                  <c:v>113.7</c:v>
                </c:pt>
                <c:pt idx="10">
                  <c:v>108.6</c:v>
                </c:pt>
                <c:pt idx="11">
                  <c:v>104.7</c:v>
                </c:pt>
                <c:pt idx="12">
                  <c:v>101.4</c:v>
                </c:pt>
                <c:pt idx="13">
                  <c:v>98.8</c:v>
                </c:pt>
                <c:pt idx="14">
                  <c:v>97.2</c:v>
                </c:pt>
                <c:pt idx="15">
                  <c:v>96</c:v>
                </c:pt>
                <c:pt idx="16">
                  <c:v>95.7</c:v>
                </c:pt>
                <c:pt idx="17">
                  <c:v>95.3</c:v>
                </c:pt>
                <c:pt idx="18">
                  <c:v>95.2</c:v>
                </c:pt>
                <c:pt idx="19">
                  <c:v>95.1</c:v>
                </c:pt>
                <c:pt idx="20">
                  <c:v>95.1</c:v>
                </c:pt>
                <c:pt idx="21">
                  <c:v>95</c:v>
                </c:pt>
                <c:pt idx="22">
                  <c:v>95</c:v>
                </c:pt>
                <c:pt idx="23">
                  <c:v>94.9</c:v>
                </c:pt>
                <c:pt idx="24">
                  <c:v>94.8</c:v>
                </c:pt>
                <c:pt idx="25">
                  <c:v>94.8</c:v>
                </c:pt>
              </c:numCache>
            </c:numRef>
          </c:xVal>
          <c:yVal>
            <c:numRef>
              <c:f>'WYNONAH PROFILES'!$B$33:$B$58</c:f>
              <c:numCache>
                <c:formatCode>General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CAE-4C29-B872-D3077808B79A}"/>
            </c:ext>
          </c:extLst>
        </c:ser>
        <c:ser>
          <c:idx val="3"/>
          <c:order val="3"/>
          <c:tx>
            <c:strRef>
              <c:f>'WYNONAH PROFILES'!$A$67</c:f>
              <c:strCache>
                <c:ptCount val="1"/>
                <c:pt idx="0">
                  <c:v>31-Aug-2021</c:v>
                </c:pt>
              </c:strCache>
            </c:strRef>
          </c:tx>
          <c:spPr>
            <a:ln w="19050" cap="rnd">
              <a:solidFill>
                <a:srgbClr val="EDA233"/>
              </a:solidFill>
              <a:round/>
            </a:ln>
            <a:effectLst/>
          </c:spPr>
          <c:marker>
            <c:symbol val="none"/>
          </c:marker>
          <c:xVal>
            <c:numRef>
              <c:f>'WYNONAH PROFILES'!$E$67:$E$92</c:f>
              <c:numCache>
                <c:formatCode>General</c:formatCode>
                <c:ptCount val="26"/>
                <c:pt idx="0">
                  <c:v>162.19999999999999</c:v>
                </c:pt>
                <c:pt idx="1">
                  <c:v>161.69999999999999</c:v>
                </c:pt>
                <c:pt idx="2">
                  <c:v>161.5</c:v>
                </c:pt>
                <c:pt idx="3">
                  <c:v>161.4</c:v>
                </c:pt>
                <c:pt idx="4">
                  <c:v>161.19999999999999</c:v>
                </c:pt>
                <c:pt idx="5">
                  <c:v>159.80000000000001</c:v>
                </c:pt>
                <c:pt idx="6">
                  <c:v>156</c:v>
                </c:pt>
                <c:pt idx="7">
                  <c:v>143.5</c:v>
                </c:pt>
                <c:pt idx="8">
                  <c:v>134.19999999999999</c:v>
                </c:pt>
                <c:pt idx="9">
                  <c:v>126.7</c:v>
                </c:pt>
                <c:pt idx="10">
                  <c:v>119.5</c:v>
                </c:pt>
                <c:pt idx="11">
                  <c:v>113.7</c:v>
                </c:pt>
                <c:pt idx="12">
                  <c:v>108.3</c:v>
                </c:pt>
                <c:pt idx="13">
                  <c:v>105.3</c:v>
                </c:pt>
                <c:pt idx="14">
                  <c:v>102.5</c:v>
                </c:pt>
                <c:pt idx="15">
                  <c:v>100.8</c:v>
                </c:pt>
                <c:pt idx="16">
                  <c:v>100</c:v>
                </c:pt>
                <c:pt idx="17">
                  <c:v>99.7</c:v>
                </c:pt>
                <c:pt idx="18">
                  <c:v>99.2</c:v>
                </c:pt>
                <c:pt idx="19">
                  <c:v>99.6</c:v>
                </c:pt>
                <c:pt idx="20">
                  <c:v>99.3</c:v>
                </c:pt>
                <c:pt idx="21">
                  <c:v>99</c:v>
                </c:pt>
                <c:pt idx="22">
                  <c:v>98.7</c:v>
                </c:pt>
                <c:pt idx="23">
                  <c:v>98.6</c:v>
                </c:pt>
                <c:pt idx="24">
                  <c:v>98.5</c:v>
                </c:pt>
                <c:pt idx="25">
                  <c:v>98.3</c:v>
                </c:pt>
              </c:numCache>
            </c:numRef>
          </c:xVal>
          <c:yVal>
            <c:numRef>
              <c:f>'WYNONAH PROFILES'!$B$67:$B$92</c:f>
              <c:numCache>
                <c:formatCode>General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CAE-4C29-B872-D3077808B79A}"/>
            </c:ext>
          </c:extLst>
        </c:ser>
        <c:ser>
          <c:idx val="4"/>
          <c:order val="4"/>
          <c:tx>
            <c:strRef>
              <c:f>'WYNONAH PROFILES'!$A$93</c:f>
              <c:strCache>
                <c:ptCount val="1"/>
                <c:pt idx="0">
                  <c:v>29-Sep-2021</c:v>
                </c:pt>
              </c:strCache>
            </c:strRef>
          </c:tx>
          <c:spPr>
            <a:ln w="19050" cap="rnd">
              <a:solidFill>
                <a:srgbClr val="C17A11">
                  <a:alpha val="94902"/>
                </a:srgbClr>
              </a:solidFill>
              <a:round/>
            </a:ln>
            <a:effectLst/>
          </c:spPr>
          <c:marker>
            <c:symbol val="none"/>
          </c:marker>
          <c:xVal>
            <c:numRef>
              <c:f>'WYNONAH PROFILES'!$E$93:$E$100</c:f>
              <c:numCache>
                <c:formatCode>General</c:formatCode>
                <c:ptCount val="8"/>
                <c:pt idx="0">
                  <c:v>138</c:v>
                </c:pt>
                <c:pt idx="1">
                  <c:v>137.6</c:v>
                </c:pt>
                <c:pt idx="2">
                  <c:v>137.5</c:v>
                </c:pt>
                <c:pt idx="3">
                  <c:v>134.80000000000001</c:v>
                </c:pt>
                <c:pt idx="4">
                  <c:v>116</c:v>
                </c:pt>
                <c:pt idx="5">
                  <c:v>105.6</c:v>
                </c:pt>
                <c:pt idx="6">
                  <c:v>104.7</c:v>
                </c:pt>
                <c:pt idx="7">
                  <c:v>105</c:v>
                </c:pt>
              </c:numCache>
            </c:numRef>
          </c:xVal>
          <c:yVal>
            <c:numRef>
              <c:f>'WYNONAH PROFILES'!$B$93:$B$100</c:f>
              <c:numCache>
                <c:formatCode>General</c:formatCode>
                <c:ptCount val="8"/>
                <c:pt idx="0">
                  <c:v>1</c:v>
                </c:pt>
                <c:pt idx="1">
                  <c:v>3</c:v>
                </c:pt>
                <c:pt idx="2">
                  <c:v>6</c:v>
                </c:pt>
                <c:pt idx="3">
                  <c:v>9</c:v>
                </c:pt>
                <c:pt idx="4">
                  <c:v>12</c:v>
                </c:pt>
                <c:pt idx="5">
                  <c:v>15</c:v>
                </c:pt>
                <c:pt idx="6">
                  <c:v>18.5</c:v>
                </c:pt>
                <c:pt idx="7">
                  <c:v>21.5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CAE-4C29-B872-D3077808B79A}"/>
            </c:ext>
          </c:extLst>
        </c:ser>
        <c:ser>
          <c:idx val="6"/>
          <c:order val="5"/>
          <c:tx>
            <c:strRef>
              <c:f>'WYNONAH PROFILES'!$A$109</c:f>
              <c:strCache>
                <c:ptCount val="1"/>
                <c:pt idx="0">
                  <c:v>2-May-2022</c:v>
                </c:pt>
              </c:strCache>
            </c:strRef>
          </c:tx>
          <c:spPr>
            <a:ln w="19050" cap="rnd">
              <a:solidFill>
                <a:srgbClr val="CEE6C0"/>
              </a:solidFill>
              <a:round/>
            </a:ln>
            <a:effectLst/>
          </c:spPr>
          <c:marker>
            <c:symbol val="none"/>
          </c:marker>
          <c:xVal>
            <c:numRef>
              <c:f>'WYNONAH PROFILES'!$E$109:$E$117</c:f>
              <c:numCache>
                <c:formatCode>General</c:formatCode>
                <c:ptCount val="9"/>
                <c:pt idx="0">
                  <c:v>120</c:v>
                </c:pt>
                <c:pt idx="1">
                  <c:v>119.2</c:v>
                </c:pt>
                <c:pt idx="2">
                  <c:v>118.3</c:v>
                </c:pt>
                <c:pt idx="3">
                  <c:v>116</c:v>
                </c:pt>
                <c:pt idx="4">
                  <c:v>108</c:v>
                </c:pt>
                <c:pt idx="5">
                  <c:v>105.9</c:v>
                </c:pt>
                <c:pt idx="6">
                  <c:v>103</c:v>
                </c:pt>
                <c:pt idx="7">
                  <c:v>102.3</c:v>
                </c:pt>
                <c:pt idx="8">
                  <c:v>102.1</c:v>
                </c:pt>
              </c:numCache>
            </c:numRef>
          </c:xVal>
          <c:yVal>
            <c:numRef>
              <c:f>'WYNONAH PROFILES'!$B$109:$B$117</c:f>
              <c:numCache>
                <c:formatCode>General</c:formatCode>
                <c:ptCount val="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6</c:v>
                </c:pt>
                <c:pt idx="4">
                  <c:v>9</c:v>
                </c:pt>
                <c:pt idx="5">
                  <c:v>12</c:v>
                </c:pt>
                <c:pt idx="6">
                  <c:v>15</c:v>
                </c:pt>
                <c:pt idx="7">
                  <c:v>18.5</c:v>
                </c:pt>
                <c:pt idx="8">
                  <c:v>21.5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CAE-4C29-B872-D3077808B79A}"/>
            </c:ext>
          </c:extLst>
        </c:ser>
        <c:ser>
          <c:idx val="7"/>
          <c:order val="6"/>
          <c:tx>
            <c:strRef>
              <c:f>'WYNONAH PROFILES'!$A$118</c:f>
              <c:strCache>
                <c:ptCount val="1"/>
                <c:pt idx="0">
                  <c:v>7-Jun-2022</c:v>
                </c:pt>
              </c:strCache>
            </c:strRef>
          </c:tx>
          <c:spPr>
            <a:ln w="19050" cap="rnd">
              <a:solidFill>
                <a:srgbClr val="A6D28E"/>
              </a:solidFill>
              <a:round/>
            </a:ln>
            <a:effectLst/>
          </c:spPr>
          <c:marker>
            <c:symbol val="none"/>
          </c:marker>
          <c:xVal>
            <c:numRef>
              <c:f>'WYNONAH PROFILES'!$E$118:$E$125</c:f>
              <c:numCache>
                <c:formatCode>General</c:formatCode>
                <c:ptCount val="8"/>
                <c:pt idx="0">
                  <c:v>155</c:v>
                </c:pt>
                <c:pt idx="1">
                  <c:v>155</c:v>
                </c:pt>
                <c:pt idx="2">
                  <c:v>126</c:v>
                </c:pt>
                <c:pt idx="3">
                  <c:v>113</c:v>
                </c:pt>
                <c:pt idx="4">
                  <c:v>108.8</c:v>
                </c:pt>
                <c:pt idx="5">
                  <c:v>106</c:v>
                </c:pt>
                <c:pt idx="6">
                  <c:v>105</c:v>
                </c:pt>
                <c:pt idx="7">
                  <c:v>105.6</c:v>
                </c:pt>
              </c:numCache>
            </c:numRef>
          </c:xVal>
          <c:yVal>
            <c:numRef>
              <c:f>'WYNONAH PROFILES'!$B$118:$B$125</c:f>
              <c:numCache>
                <c:formatCode>General</c:formatCode>
                <c:ptCount val="8"/>
                <c:pt idx="0">
                  <c:v>1</c:v>
                </c:pt>
                <c:pt idx="1">
                  <c:v>3</c:v>
                </c:pt>
                <c:pt idx="2">
                  <c:v>6</c:v>
                </c:pt>
                <c:pt idx="3">
                  <c:v>9</c:v>
                </c:pt>
                <c:pt idx="4">
                  <c:v>12</c:v>
                </c:pt>
                <c:pt idx="5">
                  <c:v>15</c:v>
                </c:pt>
                <c:pt idx="6">
                  <c:v>18.5</c:v>
                </c:pt>
                <c:pt idx="7">
                  <c:v>21.5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CAE-4C29-B872-D3077808B79A}"/>
            </c:ext>
          </c:extLst>
        </c:ser>
        <c:ser>
          <c:idx val="8"/>
          <c:order val="7"/>
          <c:tx>
            <c:strRef>
              <c:f>'WYNONAH PROFILES'!$A$126</c:f>
              <c:strCache>
                <c:ptCount val="1"/>
                <c:pt idx="0">
                  <c:v>25-Jul-2022</c:v>
                </c:pt>
              </c:strCache>
            </c:strRef>
          </c:tx>
          <c:spPr>
            <a:ln w="19050" cap="rnd">
              <a:solidFill>
                <a:srgbClr val="7DBF59"/>
              </a:solidFill>
              <a:round/>
            </a:ln>
            <a:effectLst/>
          </c:spPr>
          <c:marker>
            <c:symbol val="none"/>
          </c:marker>
          <c:xVal>
            <c:numRef>
              <c:f>'WYNONAH PROFILES'!$E$126:$E$151</c:f>
              <c:numCache>
                <c:formatCode>General</c:formatCode>
                <c:ptCount val="26"/>
                <c:pt idx="0">
                  <c:v>161.9</c:v>
                </c:pt>
                <c:pt idx="1">
                  <c:v>162.30000000000001</c:v>
                </c:pt>
                <c:pt idx="2">
                  <c:v>162.4</c:v>
                </c:pt>
                <c:pt idx="3">
                  <c:v>162.4</c:v>
                </c:pt>
                <c:pt idx="4">
                  <c:v>162.4</c:v>
                </c:pt>
                <c:pt idx="5">
                  <c:v>162.4</c:v>
                </c:pt>
                <c:pt idx="6">
                  <c:v>139.30000000000001</c:v>
                </c:pt>
                <c:pt idx="7">
                  <c:v>122.2</c:v>
                </c:pt>
                <c:pt idx="8">
                  <c:v>116.4</c:v>
                </c:pt>
                <c:pt idx="9">
                  <c:v>112.2</c:v>
                </c:pt>
                <c:pt idx="10">
                  <c:v>108.6</c:v>
                </c:pt>
                <c:pt idx="11">
                  <c:v>106</c:v>
                </c:pt>
                <c:pt idx="12">
                  <c:v>104.1</c:v>
                </c:pt>
                <c:pt idx="13">
                  <c:v>102.3</c:v>
                </c:pt>
                <c:pt idx="14">
                  <c:v>101.3</c:v>
                </c:pt>
                <c:pt idx="15">
                  <c:v>100.8</c:v>
                </c:pt>
                <c:pt idx="16">
                  <c:v>100.3</c:v>
                </c:pt>
                <c:pt idx="17">
                  <c:v>100.5</c:v>
                </c:pt>
                <c:pt idx="18">
                  <c:v>100.8</c:v>
                </c:pt>
                <c:pt idx="19">
                  <c:v>100.9</c:v>
                </c:pt>
                <c:pt idx="20">
                  <c:v>100.9</c:v>
                </c:pt>
                <c:pt idx="21">
                  <c:v>101.1</c:v>
                </c:pt>
              </c:numCache>
            </c:numRef>
          </c:xVal>
          <c:yVal>
            <c:numRef>
              <c:f>'WYNONAH PROFILES'!$B$126:$B$151</c:f>
              <c:numCache>
                <c:formatCode>General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CAE-4C29-B872-D3077808B79A}"/>
            </c:ext>
          </c:extLst>
        </c:ser>
        <c:ser>
          <c:idx val="9"/>
          <c:order val="8"/>
          <c:tx>
            <c:strRef>
              <c:f>'WYNONAH PROFILES'!$A$160</c:f>
              <c:strCache>
                <c:ptCount val="1"/>
                <c:pt idx="0">
                  <c:v>29-Aug-2022</c:v>
                </c:pt>
              </c:strCache>
            </c:strRef>
          </c:tx>
          <c:spPr>
            <a:ln w="19050" cap="rnd">
              <a:solidFill>
                <a:srgbClr val="579038"/>
              </a:solidFill>
              <a:round/>
            </a:ln>
            <a:effectLst/>
          </c:spPr>
          <c:marker>
            <c:symbol val="none"/>
          </c:marker>
          <c:xVal>
            <c:numRef>
              <c:f>'WYNONAH PROFILES'!$E$160:$E$185</c:f>
              <c:numCache>
                <c:formatCode>General</c:formatCode>
                <c:ptCount val="26"/>
                <c:pt idx="0">
                  <c:v>172.9</c:v>
                </c:pt>
                <c:pt idx="1">
                  <c:v>173.2</c:v>
                </c:pt>
                <c:pt idx="2">
                  <c:v>173.1</c:v>
                </c:pt>
                <c:pt idx="3">
                  <c:v>172.9</c:v>
                </c:pt>
                <c:pt idx="4">
                  <c:v>172.9</c:v>
                </c:pt>
                <c:pt idx="5">
                  <c:v>172.5</c:v>
                </c:pt>
                <c:pt idx="6">
                  <c:v>162.5</c:v>
                </c:pt>
                <c:pt idx="7">
                  <c:v>145.19999999999999</c:v>
                </c:pt>
                <c:pt idx="8">
                  <c:v>133.30000000000001</c:v>
                </c:pt>
                <c:pt idx="9">
                  <c:v>124</c:v>
                </c:pt>
                <c:pt idx="10">
                  <c:v>120.5</c:v>
                </c:pt>
                <c:pt idx="11">
                  <c:v>120.9</c:v>
                </c:pt>
                <c:pt idx="12">
                  <c:v>118.3</c:v>
                </c:pt>
                <c:pt idx="13">
                  <c:v>115.8</c:v>
                </c:pt>
                <c:pt idx="14">
                  <c:v>113.9</c:v>
                </c:pt>
                <c:pt idx="15">
                  <c:v>111.8</c:v>
                </c:pt>
                <c:pt idx="16">
                  <c:v>111.2</c:v>
                </c:pt>
                <c:pt idx="17">
                  <c:v>111</c:v>
                </c:pt>
                <c:pt idx="18">
                  <c:v>111.5</c:v>
                </c:pt>
                <c:pt idx="19">
                  <c:v>111.4</c:v>
                </c:pt>
                <c:pt idx="20">
                  <c:v>111.6</c:v>
                </c:pt>
                <c:pt idx="21">
                  <c:v>111.6</c:v>
                </c:pt>
                <c:pt idx="22">
                  <c:v>111.4</c:v>
                </c:pt>
              </c:numCache>
            </c:numRef>
          </c:xVal>
          <c:yVal>
            <c:numRef>
              <c:f>'WYNONAH PROFILES'!$B$160:$B$185</c:f>
              <c:numCache>
                <c:formatCode>General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ECAE-4C29-B872-D3077808B79A}"/>
            </c:ext>
          </c:extLst>
        </c:ser>
        <c:ser>
          <c:idx val="10"/>
          <c:order val="9"/>
          <c:tx>
            <c:strRef>
              <c:f>'WYNONAH PROFILES'!$A$192</c:f>
              <c:strCache>
                <c:ptCount val="1"/>
                <c:pt idx="0">
                  <c:v>6-Oct-2022</c:v>
                </c:pt>
              </c:strCache>
            </c:strRef>
          </c:tx>
          <c:spPr>
            <a:ln w="19050" cap="rnd">
              <a:solidFill>
                <a:srgbClr val="49792F"/>
              </a:solidFill>
              <a:round/>
            </a:ln>
            <a:effectLst/>
          </c:spPr>
          <c:marker>
            <c:symbol val="none"/>
          </c:marker>
          <c:xVal>
            <c:numRef>
              <c:f>'WYNONAH PROFILES'!$E$192:$E$198</c:f>
              <c:numCache>
                <c:formatCode>General</c:formatCode>
                <c:ptCount val="7"/>
                <c:pt idx="0">
                  <c:v>133.69999999999999</c:v>
                </c:pt>
                <c:pt idx="1">
                  <c:v>133.6</c:v>
                </c:pt>
                <c:pt idx="2">
                  <c:v>129.9</c:v>
                </c:pt>
                <c:pt idx="3">
                  <c:v>116.3</c:v>
                </c:pt>
                <c:pt idx="4">
                  <c:v>109.7</c:v>
                </c:pt>
                <c:pt idx="5">
                  <c:v>109.3</c:v>
                </c:pt>
                <c:pt idx="6">
                  <c:v>110.9</c:v>
                </c:pt>
              </c:numCache>
            </c:numRef>
          </c:xVal>
          <c:yVal>
            <c:numRef>
              <c:f>'WYNONAH PROFILES'!$B$192:$B$198</c:f>
              <c:numCache>
                <c:formatCode>General</c:formatCode>
                <c:ptCount val="7"/>
                <c:pt idx="0">
                  <c:v>3</c:v>
                </c:pt>
                <c:pt idx="1">
                  <c:v>6</c:v>
                </c:pt>
                <c:pt idx="2">
                  <c:v>9</c:v>
                </c:pt>
                <c:pt idx="3">
                  <c:v>12</c:v>
                </c:pt>
                <c:pt idx="4">
                  <c:v>15</c:v>
                </c:pt>
                <c:pt idx="5">
                  <c:v>18.5</c:v>
                </c:pt>
                <c:pt idx="6">
                  <c:v>21.5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ECAE-4C29-B872-D3077808B79A}"/>
            </c:ext>
          </c:extLst>
        </c:ser>
        <c:ser>
          <c:idx val="11"/>
          <c:order val="10"/>
          <c:tx>
            <c:strRef>
              <c:f>'WYNONAH PROFILES'!$A$199</c:f>
              <c:strCache>
                <c:ptCount val="1"/>
                <c:pt idx="0">
                  <c:v>9-May-2023</c:v>
                </c:pt>
              </c:strCache>
            </c:strRef>
          </c:tx>
          <c:spPr>
            <a:ln w="19050" cap="rnd">
              <a:solidFill>
                <a:srgbClr val="D5B8EA"/>
              </a:solidFill>
              <a:round/>
            </a:ln>
            <a:effectLst/>
          </c:spPr>
          <c:marker>
            <c:symbol val="none"/>
          </c:marker>
          <c:xVal>
            <c:numRef>
              <c:f>'WYNONAH PROFILES'!$E$199:$E$205</c:f>
              <c:numCache>
                <c:formatCode>General</c:formatCode>
                <c:ptCount val="7"/>
                <c:pt idx="0">
                  <c:v>134</c:v>
                </c:pt>
                <c:pt idx="1">
                  <c:v>128.6</c:v>
                </c:pt>
                <c:pt idx="2">
                  <c:v>123.7</c:v>
                </c:pt>
                <c:pt idx="3">
                  <c:v>113.5</c:v>
                </c:pt>
                <c:pt idx="4">
                  <c:v>105</c:v>
                </c:pt>
                <c:pt idx="5">
                  <c:v>103.9</c:v>
                </c:pt>
                <c:pt idx="6">
                  <c:v>103.9</c:v>
                </c:pt>
              </c:numCache>
            </c:numRef>
          </c:xVal>
          <c:yVal>
            <c:numRef>
              <c:f>'WYNONAH PROFILES'!$B$199:$B$205</c:f>
              <c:numCache>
                <c:formatCode>General</c:formatCode>
                <c:ptCount val="7"/>
                <c:pt idx="0">
                  <c:v>1</c:v>
                </c:pt>
                <c:pt idx="1">
                  <c:v>3</c:v>
                </c:pt>
                <c:pt idx="2">
                  <c:v>6</c:v>
                </c:pt>
                <c:pt idx="3">
                  <c:v>9</c:v>
                </c:pt>
                <c:pt idx="4">
                  <c:v>12</c:v>
                </c:pt>
                <c:pt idx="5">
                  <c:v>15</c:v>
                </c:pt>
                <c:pt idx="6">
                  <c:v>18.5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ECAE-4C29-B872-D3077808B79A}"/>
            </c:ext>
          </c:extLst>
        </c:ser>
        <c:ser>
          <c:idx val="12"/>
          <c:order val="11"/>
          <c:tx>
            <c:strRef>
              <c:f>'WYNONAH PROFILES'!$A$206</c:f>
              <c:strCache>
                <c:ptCount val="1"/>
                <c:pt idx="0">
                  <c:v>18-Jul-2023</c:v>
                </c:pt>
              </c:strCache>
            </c:strRef>
          </c:tx>
          <c:spPr>
            <a:ln w="19050" cap="rnd">
              <a:solidFill>
                <a:srgbClr val="BE91DF"/>
              </a:solidFill>
              <a:round/>
            </a:ln>
            <a:effectLst/>
          </c:spPr>
          <c:marker>
            <c:symbol val="none"/>
          </c:marker>
          <c:xVal>
            <c:numRef>
              <c:f>'WYNONAH PROFILES'!$E$206:$E$213</c:f>
              <c:numCache>
                <c:formatCode>General</c:formatCode>
                <c:ptCount val="8"/>
                <c:pt idx="0">
                  <c:v>164</c:v>
                </c:pt>
                <c:pt idx="1">
                  <c:v>164.3</c:v>
                </c:pt>
                <c:pt idx="2">
                  <c:v>149.5</c:v>
                </c:pt>
                <c:pt idx="3">
                  <c:v>126.7</c:v>
                </c:pt>
                <c:pt idx="4">
                  <c:v>110.2</c:v>
                </c:pt>
                <c:pt idx="5">
                  <c:v>105.9</c:v>
                </c:pt>
                <c:pt idx="6">
                  <c:v>105.4</c:v>
                </c:pt>
                <c:pt idx="7">
                  <c:v>105.8</c:v>
                </c:pt>
              </c:numCache>
            </c:numRef>
          </c:xVal>
          <c:yVal>
            <c:numRef>
              <c:f>'WYNONAH PROFILES'!$B$206:$B$213</c:f>
              <c:numCache>
                <c:formatCode>General</c:formatCode>
                <c:ptCount val="8"/>
                <c:pt idx="0">
                  <c:v>1</c:v>
                </c:pt>
                <c:pt idx="1">
                  <c:v>3</c:v>
                </c:pt>
                <c:pt idx="2">
                  <c:v>6</c:v>
                </c:pt>
                <c:pt idx="3">
                  <c:v>9</c:v>
                </c:pt>
                <c:pt idx="4">
                  <c:v>12</c:v>
                </c:pt>
                <c:pt idx="5">
                  <c:v>15</c:v>
                </c:pt>
                <c:pt idx="6">
                  <c:v>18.5</c:v>
                </c:pt>
                <c:pt idx="7">
                  <c:v>21.5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ECAE-4C29-B872-D3077808B79A}"/>
            </c:ext>
          </c:extLst>
        </c:ser>
        <c:ser>
          <c:idx val="5"/>
          <c:order val="12"/>
          <c:tx>
            <c:strRef>
              <c:f>'WYNONAH PROFILES'!$A$222</c:f>
              <c:strCache>
                <c:ptCount val="1"/>
                <c:pt idx="0">
                  <c:v>25-Jun-2024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'WYNONAH PROFILES'!$E$222:$E$237</c:f>
              <c:numCache>
                <c:formatCode>General</c:formatCode>
                <c:ptCount val="16"/>
                <c:pt idx="0">
                  <c:v>142.19999999999999</c:v>
                </c:pt>
                <c:pt idx="1">
                  <c:v>142.19999999999999</c:v>
                </c:pt>
                <c:pt idx="2">
                  <c:v>141.4</c:v>
                </c:pt>
                <c:pt idx="3">
                  <c:v>137.5</c:v>
                </c:pt>
                <c:pt idx="4">
                  <c:v>138.6</c:v>
                </c:pt>
                <c:pt idx="5">
                  <c:v>139.19999999999999</c:v>
                </c:pt>
                <c:pt idx="6">
                  <c:v>139.4</c:v>
                </c:pt>
                <c:pt idx="7">
                  <c:v>141</c:v>
                </c:pt>
                <c:pt idx="8">
                  <c:v>141.69999999999999</c:v>
                </c:pt>
                <c:pt idx="9">
                  <c:v>142</c:v>
                </c:pt>
                <c:pt idx="10">
                  <c:v>142.5</c:v>
                </c:pt>
                <c:pt idx="11">
                  <c:v>142.69999999999999</c:v>
                </c:pt>
                <c:pt idx="12">
                  <c:v>142.80000000000001</c:v>
                </c:pt>
                <c:pt idx="13">
                  <c:v>142.80000000000001</c:v>
                </c:pt>
                <c:pt idx="14">
                  <c:v>142.9</c:v>
                </c:pt>
                <c:pt idx="15">
                  <c:v>146.80000000000001</c:v>
                </c:pt>
              </c:numCache>
            </c:numRef>
          </c:xVal>
          <c:yVal>
            <c:numRef>
              <c:f>'WYNONAH PROFILES'!$B$222:$B$237</c:f>
              <c:numCache>
                <c:formatCode>0</c:formatCode>
                <c:ptCount val="16"/>
                <c:pt idx="0">
                  <c:v>0.9144000000000001</c:v>
                </c:pt>
                <c:pt idx="1">
                  <c:v>3.048</c:v>
                </c:pt>
                <c:pt idx="2">
                  <c:v>4.5720000000000001</c:v>
                </c:pt>
                <c:pt idx="3">
                  <c:v>6.0960000000000001</c:v>
                </c:pt>
                <c:pt idx="4">
                  <c:v>7.62</c:v>
                </c:pt>
                <c:pt idx="5">
                  <c:v>9.1440000000000001</c:v>
                </c:pt>
                <c:pt idx="6">
                  <c:v>10.668000000000001</c:v>
                </c:pt>
                <c:pt idx="7">
                  <c:v>12.192</c:v>
                </c:pt>
                <c:pt idx="8">
                  <c:v>13.716000000000001</c:v>
                </c:pt>
                <c:pt idx="9">
                  <c:v>15.24</c:v>
                </c:pt>
                <c:pt idx="10">
                  <c:v>16.763999999999999</c:v>
                </c:pt>
                <c:pt idx="11">
                  <c:v>18.288</c:v>
                </c:pt>
                <c:pt idx="12">
                  <c:v>19.812000000000001</c:v>
                </c:pt>
                <c:pt idx="13">
                  <c:v>21.336000000000002</c:v>
                </c:pt>
                <c:pt idx="14">
                  <c:v>22.86</c:v>
                </c:pt>
                <c:pt idx="15">
                  <c:v>24.384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FFB-4AEF-A0AA-6D7F7D45E5B1}"/>
            </c:ext>
          </c:extLst>
        </c:ser>
        <c:ser>
          <c:idx val="13"/>
          <c:order val="13"/>
          <c:tx>
            <c:strRef>
              <c:f>'WYNONAH PROFILES'!$A$238</c:f>
              <c:strCache>
                <c:ptCount val="1"/>
                <c:pt idx="0">
                  <c:v>18-Jul-2024</c:v>
                </c:pt>
              </c:strCache>
            </c:strRef>
          </c:tx>
          <c:spPr>
            <a:ln w="19050" cap="rnd">
              <a:solidFill>
                <a:schemeClr val="accent2">
                  <a:lumMod val="5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50000"/>
                </a:schemeClr>
              </a:solidFill>
              <a:ln w="9525">
                <a:solidFill>
                  <a:schemeClr val="accent2">
                    <a:lumMod val="50000"/>
                  </a:schemeClr>
                </a:solidFill>
              </a:ln>
              <a:effectLst/>
            </c:spPr>
          </c:marker>
          <c:xVal>
            <c:numRef>
              <c:f>'WYNONAH PROFILES'!$E$238:$E$253</c:f>
              <c:numCache>
                <c:formatCode>General</c:formatCode>
                <c:ptCount val="16"/>
                <c:pt idx="0">
                  <c:v>141.1</c:v>
                </c:pt>
                <c:pt idx="1">
                  <c:v>141.1</c:v>
                </c:pt>
                <c:pt idx="2">
                  <c:v>141.1</c:v>
                </c:pt>
                <c:pt idx="3">
                  <c:v>141.1</c:v>
                </c:pt>
                <c:pt idx="4">
                  <c:v>140.4</c:v>
                </c:pt>
                <c:pt idx="5">
                  <c:v>138</c:v>
                </c:pt>
                <c:pt idx="6">
                  <c:v>138.19999999999999</c:v>
                </c:pt>
                <c:pt idx="7">
                  <c:v>139.9</c:v>
                </c:pt>
                <c:pt idx="8">
                  <c:v>141.30000000000001</c:v>
                </c:pt>
                <c:pt idx="9">
                  <c:v>141.6</c:v>
                </c:pt>
                <c:pt idx="10">
                  <c:v>141.30000000000001</c:v>
                </c:pt>
                <c:pt idx="11">
                  <c:v>142.30000000000001</c:v>
                </c:pt>
                <c:pt idx="12">
                  <c:v>142.80000000000001</c:v>
                </c:pt>
                <c:pt idx="13">
                  <c:v>142.80000000000001</c:v>
                </c:pt>
                <c:pt idx="14">
                  <c:v>142.69999999999999</c:v>
                </c:pt>
                <c:pt idx="15">
                  <c:v>143.1</c:v>
                </c:pt>
              </c:numCache>
            </c:numRef>
          </c:xVal>
          <c:yVal>
            <c:numRef>
              <c:f>'WYNONAH PROFILES'!$B$238:$B$253</c:f>
              <c:numCache>
                <c:formatCode>General</c:formatCode>
                <c:ptCount val="1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4.5</c:v>
                </c:pt>
                <c:pt idx="4">
                  <c:v>6</c:v>
                </c:pt>
                <c:pt idx="5">
                  <c:v>7.5</c:v>
                </c:pt>
                <c:pt idx="6">
                  <c:v>9</c:v>
                </c:pt>
                <c:pt idx="7">
                  <c:v>10.5</c:v>
                </c:pt>
                <c:pt idx="8">
                  <c:v>12</c:v>
                </c:pt>
                <c:pt idx="9">
                  <c:v>14</c:v>
                </c:pt>
                <c:pt idx="10">
                  <c:v>15</c:v>
                </c:pt>
                <c:pt idx="11">
                  <c:v>17</c:v>
                </c:pt>
                <c:pt idx="12">
                  <c:v>18</c:v>
                </c:pt>
                <c:pt idx="13">
                  <c:v>20</c:v>
                </c:pt>
                <c:pt idx="14">
                  <c:v>21</c:v>
                </c:pt>
                <c:pt idx="15">
                  <c:v>23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FFB-4AEF-A0AA-6D7F7D45E5B1}"/>
            </c:ext>
          </c:extLst>
        </c:ser>
        <c:ser>
          <c:idx val="14"/>
          <c:order val="14"/>
          <c:tx>
            <c:strRef>
              <c:f>'WYNONAH PROFILES'!$A$254</c:f>
              <c:strCache>
                <c:ptCount val="1"/>
                <c:pt idx="0">
                  <c:v>21-Aug-2024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'WYNONAH PROFILES'!$E$254:$E$268</c:f>
              <c:numCache>
                <c:formatCode>General</c:formatCode>
                <c:ptCount val="15"/>
                <c:pt idx="0">
                  <c:v>136.30000000000001</c:v>
                </c:pt>
                <c:pt idx="1">
                  <c:v>136.30000000000001</c:v>
                </c:pt>
                <c:pt idx="2">
                  <c:v>136.30000000000001</c:v>
                </c:pt>
                <c:pt idx="3">
                  <c:v>136.30000000000001</c:v>
                </c:pt>
                <c:pt idx="4">
                  <c:v>136.30000000000001</c:v>
                </c:pt>
                <c:pt idx="5">
                  <c:v>139.1</c:v>
                </c:pt>
                <c:pt idx="6">
                  <c:v>139.80000000000001</c:v>
                </c:pt>
                <c:pt idx="7">
                  <c:v>140.1</c:v>
                </c:pt>
                <c:pt idx="8">
                  <c:v>142</c:v>
                </c:pt>
                <c:pt idx="9">
                  <c:v>142.80000000000001</c:v>
                </c:pt>
                <c:pt idx="10">
                  <c:v>143.80000000000001</c:v>
                </c:pt>
                <c:pt idx="11">
                  <c:v>143.6</c:v>
                </c:pt>
                <c:pt idx="12">
                  <c:v>143.30000000000001</c:v>
                </c:pt>
                <c:pt idx="13">
                  <c:v>144.30000000000001</c:v>
                </c:pt>
                <c:pt idx="14">
                  <c:v>145.07</c:v>
                </c:pt>
              </c:numCache>
            </c:numRef>
          </c:xVal>
          <c:yVal>
            <c:numRef>
              <c:f>'WYNONAH PROFILES'!$B$254:$B$268</c:f>
              <c:numCache>
                <c:formatCode>General</c:formatCode>
                <c:ptCount val="1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4.5</c:v>
                </c:pt>
                <c:pt idx="4">
                  <c:v>6</c:v>
                </c:pt>
                <c:pt idx="5">
                  <c:v>7.5</c:v>
                </c:pt>
                <c:pt idx="6">
                  <c:v>9</c:v>
                </c:pt>
                <c:pt idx="7">
                  <c:v>10.5</c:v>
                </c:pt>
                <c:pt idx="8">
                  <c:v>12</c:v>
                </c:pt>
                <c:pt idx="9">
                  <c:v>14</c:v>
                </c:pt>
                <c:pt idx="10">
                  <c:v>15</c:v>
                </c:pt>
                <c:pt idx="11">
                  <c:v>17</c:v>
                </c:pt>
                <c:pt idx="12">
                  <c:v>18</c:v>
                </c:pt>
                <c:pt idx="13">
                  <c:v>20</c:v>
                </c:pt>
                <c:pt idx="14">
                  <c:v>21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FFB-4AEF-A0AA-6D7F7D45E5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6332728"/>
        <c:axId val="536339448"/>
      </c:scatterChart>
      <c:valAx>
        <c:axId val="536332728"/>
        <c:scaling>
          <c:orientation val="minMax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20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Conductivity (µs/cm)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0.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536339448"/>
        <c:crosses val="max"/>
        <c:crossBetween val="midCat"/>
      </c:valAx>
      <c:valAx>
        <c:axId val="536339448"/>
        <c:scaling>
          <c:orientation val="maxMin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20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Depth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53633272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Wynonah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459588076788259"/>
          <c:y val="0.17573023199686247"/>
          <c:w val="0.82755403056530019"/>
          <c:h val="0.44502454840203798"/>
        </c:manualLayout>
      </c:layout>
      <c:scatterChart>
        <c:scatterStyle val="lineMarker"/>
        <c:varyColors val="0"/>
        <c:ser>
          <c:idx val="1"/>
          <c:order val="0"/>
          <c:tx>
            <c:strRef>
              <c:f>'WYNONAH PROFILES'!$A$6</c:f>
              <c:strCache>
                <c:ptCount val="1"/>
                <c:pt idx="0">
                  <c:v>2-May-2021</c:v>
                </c:pt>
              </c:strCache>
            </c:strRef>
          </c:tx>
          <c:spPr>
            <a:ln w="19050" cap="rnd">
              <a:solidFill>
                <a:srgbClr val="FFECAF"/>
              </a:solidFill>
              <a:round/>
            </a:ln>
            <a:effectLst/>
          </c:spPr>
          <c:marker>
            <c:symbol val="none"/>
          </c:marker>
          <c:xVal>
            <c:numRef>
              <c:f>'WYNONAH PROFILES'!$H$6:$H$14</c:f>
              <c:numCache>
                <c:formatCode>General</c:formatCode>
                <c:ptCount val="9"/>
                <c:pt idx="0">
                  <c:v>7.5</c:v>
                </c:pt>
                <c:pt idx="1">
                  <c:v>7.51</c:v>
                </c:pt>
                <c:pt idx="2">
                  <c:v>7.52</c:v>
                </c:pt>
                <c:pt idx="3">
                  <c:v>7.66</c:v>
                </c:pt>
                <c:pt idx="4">
                  <c:v>7.5</c:v>
                </c:pt>
                <c:pt idx="5">
                  <c:v>7.39</c:v>
                </c:pt>
                <c:pt idx="6">
                  <c:v>7.08</c:v>
                </c:pt>
                <c:pt idx="7">
                  <c:v>6.93</c:v>
                </c:pt>
                <c:pt idx="8">
                  <c:v>6.8</c:v>
                </c:pt>
              </c:numCache>
            </c:numRef>
          </c:xVal>
          <c:yVal>
            <c:numRef>
              <c:f>'WYNONAH PROFILES'!$B$6:$B$14</c:f>
              <c:numCache>
                <c:formatCode>General</c:formatCode>
                <c:ptCount val="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6</c:v>
                </c:pt>
                <c:pt idx="4">
                  <c:v>9</c:v>
                </c:pt>
                <c:pt idx="5">
                  <c:v>12</c:v>
                </c:pt>
                <c:pt idx="6">
                  <c:v>15</c:v>
                </c:pt>
                <c:pt idx="7">
                  <c:v>18.5</c:v>
                </c:pt>
                <c:pt idx="8">
                  <c:v>21.5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D88-46CF-9AAE-68A56724D793}"/>
            </c:ext>
          </c:extLst>
        </c:ser>
        <c:ser>
          <c:idx val="0"/>
          <c:order val="1"/>
          <c:tx>
            <c:strRef>
              <c:f>'WYNONAH PROFILES'!$A$15</c:f>
              <c:strCache>
                <c:ptCount val="1"/>
                <c:pt idx="0">
                  <c:v>21-Jun-2021</c:v>
                </c:pt>
              </c:strCache>
            </c:strRef>
          </c:tx>
          <c:spPr>
            <a:ln w="19050" cap="rnd">
              <a:solidFill>
                <a:srgbClr val="FFD347"/>
              </a:solidFill>
              <a:round/>
            </a:ln>
            <a:effectLst/>
          </c:spPr>
          <c:marker>
            <c:symbol val="none"/>
          </c:marker>
          <c:xVal>
            <c:numRef>
              <c:f>'WYNONAH PROFILES'!$H$15:$H$23</c:f>
              <c:numCache>
                <c:formatCode>General</c:formatCode>
                <c:ptCount val="9"/>
                <c:pt idx="0">
                  <c:v>7.62</c:v>
                </c:pt>
                <c:pt idx="1">
                  <c:v>7.62</c:v>
                </c:pt>
                <c:pt idx="2">
                  <c:v>7.64</c:v>
                </c:pt>
                <c:pt idx="3">
                  <c:v>7.77</c:v>
                </c:pt>
                <c:pt idx="4">
                  <c:v>7.64</c:v>
                </c:pt>
                <c:pt idx="5">
                  <c:v>7.34</c:v>
                </c:pt>
                <c:pt idx="6">
                  <c:v>7.06</c:v>
                </c:pt>
                <c:pt idx="7">
                  <c:v>6.87</c:v>
                </c:pt>
                <c:pt idx="8">
                  <c:v>6.82</c:v>
                </c:pt>
              </c:numCache>
            </c:numRef>
          </c:xVal>
          <c:yVal>
            <c:numRef>
              <c:f>'WYNONAH PROFILES'!$B$15:$B$23</c:f>
              <c:numCache>
                <c:formatCode>General</c:formatCode>
                <c:ptCount val="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6</c:v>
                </c:pt>
                <c:pt idx="4">
                  <c:v>9</c:v>
                </c:pt>
                <c:pt idx="5">
                  <c:v>12</c:v>
                </c:pt>
                <c:pt idx="6">
                  <c:v>15</c:v>
                </c:pt>
                <c:pt idx="7">
                  <c:v>18.5</c:v>
                </c:pt>
                <c:pt idx="8">
                  <c:v>21.5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D88-46CF-9AAE-68A56724D793}"/>
            </c:ext>
          </c:extLst>
        </c:ser>
        <c:ser>
          <c:idx val="2"/>
          <c:order val="2"/>
          <c:tx>
            <c:strRef>
              <c:f>'WYNONAH PROFILES'!$A$33</c:f>
              <c:strCache>
                <c:ptCount val="1"/>
                <c:pt idx="0">
                  <c:v>20-Jul-2021</c:v>
                </c:pt>
              </c:strCache>
            </c:strRef>
          </c:tx>
          <c:spPr>
            <a:ln w="19050" cap="rnd">
              <a:solidFill>
                <a:srgbClr val="F0B35A">
                  <a:alpha val="96000"/>
                </a:srgbClr>
              </a:solidFill>
              <a:round/>
            </a:ln>
            <a:effectLst/>
          </c:spPr>
          <c:marker>
            <c:symbol val="none"/>
          </c:marker>
          <c:xVal>
            <c:numRef>
              <c:f>'WYNONAH PROFILES'!$H$33:$H$58</c:f>
              <c:numCache>
                <c:formatCode>General</c:formatCode>
                <c:ptCount val="26"/>
                <c:pt idx="0">
                  <c:v>7.8</c:v>
                </c:pt>
                <c:pt idx="1">
                  <c:v>7.8</c:v>
                </c:pt>
                <c:pt idx="2">
                  <c:v>7.8</c:v>
                </c:pt>
                <c:pt idx="3">
                  <c:v>7.7</c:v>
                </c:pt>
                <c:pt idx="4">
                  <c:v>7.7</c:v>
                </c:pt>
                <c:pt idx="5">
                  <c:v>7.7</c:v>
                </c:pt>
                <c:pt idx="6">
                  <c:v>7.7</c:v>
                </c:pt>
                <c:pt idx="7">
                  <c:v>7.7</c:v>
                </c:pt>
                <c:pt idx="8">
                  <c:v>7.6</c:v>
                </c:pt>
                <c:pt idx="9">
                  <c:v>7.6</c:v>
                </c:pt>
                <c:pt idx="10">
                  <c:v>7.6</c:v>
                </c:pt>
                <c:pt idx="11">
                  <c:v>7.5</c:v>
                </c:pt>
                <c:pt idx="12">
                  <c:v>7.3</c:v>
                </c:pt>
                <c:pt idx="13">
                  <c:v>7.3</c:v>
                </c:pt>
                <c:pt idx="14">
                  <c:v>7.2</c:v>
                </c:pt>
                <c:pt idx="15">
                  <c:v>7.2</c:v>
                </c:pt>
                <c:pt idx="16">
                  <c:v>7.2</c:v>
                </c:pt>
                <c:pt idx="17">
                  <c:v>7.1</c:v>
                </c:pt>
                <c:pt idx="18">
                  <c:v>7.1</c:v>
                </c:pt>
                <c:pt idx="19">
                  <c:v>7.1</c:v>
                </c:pt>
                <c:pt idx="20">
                  <c:v>7</c:v>
                </c:pt>
                <c:pt idx="21">
                  <c:v>6.9</c:v>
                </c:pt>
                <c:pt idx="22">
                  <c:v>6.9</c:v>
                </c:pt>
                <c:pt idx="23">
                  <c:v>6.9</c:v>
                </c:pt>
                <c:pt idx="24">
                  <c:v>6.8</c:v>
                </c:pt>
                <c:pt idx="25">
                  <c:v>6.8</c:v>
                </c:pt>
              </c:numCache>
            </c:numRef>
          </c:xVal>
          <c:yVal>
            <c:numRef>
              <c:f>'WYNONAH PROFILES'!$B$33:$B$58</c:f>
              <c:numCache>
                <c:formatCode>General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D88-46CF-9AAE-68A56724D793}"/>
            </c:ext>
          </c:extLst>
        </c:ser>
        <c:ser>
          <c:idx val="3"/>
          <c:order val="3"/>
          <c:tx>
            <c:strRef>
              <c:f>'WYNONAH PROFILES'!$A$67</c:f>
              <c:strCache>
                <c:ptCount val="1"/>
                <c:pt idx="0">
                  <c:v>31-Aug-2021</c:v>
                </c:pt>
              </c:strCache>
            </c:strRef>
          </c:tx>
          <c:spPr>
            <a:ln w="19050" cap="rnd">
              <a:solidFill>
                <a:srgbClr val="EDA233"/>
              </a:solidFill>
              <a:round/>
            </a:ln>
            <a:effectLst/>
          </c:spPr>
          <c:marker>
            <c:symbol val="none"/>
          </c:marker>
          <c:xVal>
            <c:numRef>
              <c:f>'WYNONAH PROFILES'!$H$67:$H$92</c:f>
              <c:numCache>
                <c:formatCode>General</c:formatCode>
                <c:ptCount val="26"/>
                <c:pt idx="0">
                  <c:v>7.5</c:v>
                </c:pt>
                <c:pt idx="1">
                  <c:v>7.5</c:v>
                </c:pt>
                <c:pt idx="2">
                  <c:v>7.5</c:v>
                </c:pt>
                <c:pt idx="3">
                  <c:v>7.5</c:v>
                </c:pt>
                <c:pt idx="4">
                  <c:v>7.4</c:v>
                </c:pt>
                <c:pt idx="5">
                  <c:v>7.1</c:v>
                </c:pt>
                <c:pt idx="6">
                  <c:v>6.8</c:v>
                </c:pt>
                <c:pt idx="7">
                  <c:v>6.7</c:v>
                </c:pt>
                <c:pt idx="8">
                  <c:v>6.6</c:v>
                </c:pt>
                <c:pt idx="9">
                  <c:v>6.7</c:v>
                </c:pt>
                <c:pt idx="10">
                  <c:v>6.8</c:v>
                </c:pt>
                <c:pt idx="11">
                  <c:v>6.7</c:v>
                </c:pt>
                <c:pt idx="12">
                  <c:v>6.6</c:v>
                </c:pt>
                <c:pt idx="13">
                  <c:v>6.5</c:v>
                </c:pt>
                <c:pt idx="14">
                  <c:v>6.4</c:v>
                </c:pt>
                <c:pt idx="15">
                  <c:v>6.4</c:v>
                </c:pt>
                <c:pt idx="16">
                  <c:v>6.4</c:v>
                </c:pt>
                <c:pt idx="17">
                  <c:v>6.3</c:v>
                </c:pt>
                <c:pt idx="18">
                  <c:v>6.3</c:v>
                </c:pt>
                <c:pt idx="19">
                  <c:v>6.3</c:v>
                </c:pt>
                <c:pt idx="20">
                  <c:v>6.2</c:v>
                </c:pt>
                <c:pt idx="21">
                  <c:v>6.2</c:v>
                </c:pt>
                <c:pt idx="22">
                  <c:v>6.1</c:v>
                </c:pt>
                <c:pt idx="23">
                  <c:v>6.1</c:v>
                </c:pt>
                <c:pt idx="24">
                  <c:v>6.1</c:v>
                </c:pt>
                <c:pt idx="25">
                  <c:v>6.1</c:v>
                </c:pt>
              </c:numCache>
            </c:numRef>
          </c:xVal>
          <c:yVal>
            <c:numRef>
              <c:f>'WYNONAH PROFILES'!$B$67:$B$92</c:f>
              <c:numCache>
                <c:formatCode>General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D88-46CF-9AAE-68A56724D793}"/>
            </c:ext>
          </c:extLst>
        </c:ser>
        <c:ser>
          <c:idx val="4"/>
          <c:order val="4"/>
          <c:tx>
            <c:strRef>
              <c:f>'WYNONAH PROFILES'!$A$93</c:f>
              <c:strCache>
                <c:ptCount val="1"/>
                <c:pt idx="0">
                  <c:v>29-Sep-2021</c:v>
                </c:pt>
              </c:strCache>
            </c:strRef>
          </c:tx>
          <c:spPr>
            <a:ln w="19050" cap="rnd">
              <a:solidFill>
                <a:srgbClr val="C17A11">
                  <a:alpha val="94902"/>
                </a:srgbClr>
              </a:solidFill>
              <a:round/>
            </a:ln>
            <a:effectLst/>
          </c:spPr>
          <c:marker>
            <c:symbol val="none"/>
          </c:marker>
          <c:xVal>
            <c:numRef>
              <c:f>'WYNONAH PROFILES'!$H$93:$H$100</c:f>
              <c:numCache>
                <c:formatCode>General</c:formatCode>
                <c:ptCount val="8"/>
                <c:pt idx="0">
                  <c:v>7.96</c:v>
                </c:pt>
                <c:pt idx="1">
                  <c:v>7.7</c:v>
                </c:pt>
                <c:pt idx="2">
                  <c:v>7.59</c:v>
                </c:pt>
                <c:pt idx="3">
                  <c:v>7.02</c:v>
                </c:pt>
                <c:pt idx="4">
                  <c:v>6.79</c:v>
                </c:pt>
                <c:pt idx="5">
                  <c:v>6.54</c:v>
                </c:pt>
                <c:pt idx="6">
                  <c:v>6.5</c:v>
                </c:pt>
                <c:pt idx="7">
                  <c:v>6.5</c:v>
                </c:pt>
              </c:numCache>
            </c:numRef>
          </c:xVal>
          <c:yVal>
            <c:numRef>
              <c:f>'WYNONAH PROFILES'!$B$93:$B$100</c:f>
              <c:numCache>
                <c:formatCode>General</c:formatCode>
                <c:ptCount val="8"/>
                <c:pt idx="0">
                  <c:v>1</c:v>
                </c:pt>
                <c:pt idx="1">
                  <c:v>3</c:v>
                </c:pt>
                <c:pt idx="2">
                  <c:v>6</c:v>
                </c:pt>
                <c:pt idx="3">
                  <c:v>9</c:v>
                </c:pt>
                <c:pt idx="4">
                  <c:v>12</c:v>
                </c:pt>
                <c:pt idx="5">
                  <c:v>15</c:v>
                </c:pt>
                <c:pt idx="6">
                  <c:v>18.5</c:v>
                </c:pt>
                <c:pt idx="7">
                  <c:v>21.5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D88-46CF-9AAE-68A56724D793}"/>
            </c:ext>
          </c:extLst>
        </c:ser>
        <c:ser>
          <c:idx val="6"/>
          <c:order val="5"/>
          <c:tx>
            <c:strRef>
              <c:f>'WYNONAH PROFILES'!$A$109</c:f>
              <c:strCache>
                <c:ptCount val="1"/>
                <c:pt idx="0">
                  <c:v>2-May-2022</c:v>
                </c:pt>
              </c:strCache>
            </c:strRef>
          </c:tx>
          <c:spPr>
            <a:ln w="19050" cap="rnd">
              <a:solidFill>
                <a:srgbClr val="CEE6C0"/>
              </a:solidFill>
              <a:round/>
            </a:ln>
            <a:effectLst/>
          </c:spPr>
          <c:marker>
            <c:symbol val="none"/>
          </c:marker>
          <c:xVal>
            <c:numRef>
              <c:f>'WYNONAH PROFILES'!$H$109:$H$117</c:f>
              <c:numCache>
                <c:formatCode>General</c:formatCode>
                <c:ptCount val="9"/>
                <c:pt idx="0">
                  <c:v>7.47</c:v>
                </c:pt>
                <c:pt idx="1">
                  <c:v>7.85</c:v>
                </c:pt>
                <c:pt idx="2">
                  <c:v>8.11</c:v>
                </c:pt>
                <c:pt idx="3">
                  <c:v>8.2200000000000006</c:v>
                </c:pt>
                <c:pt idx="4">
                  <c:v>8.1199999999999992</c:v>
                </c:pt>
                <c:pt idx="5">
                  <c:v>7.74</c:v>
                </c:pt>
                <c:pt idx="6">
                  <c:v>7.55</c:v>
                </c:pt>
                <c:pt idx="7">
                  <c:v>7.42</c:v>
                </c:pt>
                <c:pt idx="8">
                  <c:v>7.22</c:v>
                </c:pt>
              </c:numCache>
            </c:numRef>
          </c:xVal>
          <c:yVal>
            <c:numRef>
              <c:f>'WYNONAH PROFILES'!$B$109:$B$117</c:f>
              <c:numCache>
                <c:formatCode>General</c:formatCode>
                <c:ptCount val="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6</c:v>
                </c:pt>
                <c:pt idx="4">
                  <c:v>9</c:v>
                </c:pt>
                <c:pt idx="5">
                  <c:v>12</c:v>
                </c:pt>
                <c:pt idx="6">
                  <c:v>15</c:v>
                </c:pt>
                <c:pt idx="7">
                  <c:v>18.5</c:v>
                </c:pt>
                <c:pt idx="8">
                  <c:v>21.5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D88-46CF-9AAE-68A56724D793}"/>
            </c:ext>
          </c:extLst>
        </c:ser>
        <c:ser>
          <c:idx val="7"/>
          <c:order val="6"/>
          <c:tx>
            <c:strRef>
              <c:f>'WYNONAH PROFILES'!$A$118</c:f>
              <c:strCache>
                <c:ptCount val="1"/>
                <c:pt idx="0">
                  <c:v>7-Jun-2022</c:v>
                </c:pt>
              </c:strCache>
            </c:strRef>
          </c:tx>
          <c:spPr>
            <a:ln w="19050" cap="rnd">
              <a:solidFill>
                <a:srgbClr val="A6D28E"/>
              </a:solidFill>
              <a:round/>
            </a:ln>
            <a:effectLst/>
          </c:spPr>
          <c:marker>
            <c:symbol val="none"/>
          </c:marker>
          <c:xVal>
            <c:numRef>
              <c:f>'WYNONAH PROFILES'!$H$118:$H$125</c:f>
              <c:numCache>
                <c:formatCode>General</c:formatCode>
                <c:ptCount val="8"/>
                <c:pt idx="0">
                  <c:v>8.3000000000000007</c:v>
                </c:pt>
                <c:pt idx="1">
                  <c:v>8.35</c:v>
                </c:pt>
                <c:pt idx="2">
                  <c:v>9.07</c:v>
                </c:pt>
                <c:pt idx="3">
                  <c:v>8.5</c:v>
                </c:pt>
                <c:pt idx="4">
                  <c:v>8.09</c:v>
                </c:pt>
                <c:pt idx="5">
                  <c:v>7.16</c:v>
                </c:pt>
                <c:pt idx="6">
                  <c:v>7.37</c:v>
                </c:pt>
                <c:pt idx="7">
                  <c:v>7.17</c:v>
                </c:pt>
              </c:numCache>
            </c:numRef>
          </c:xVal>
          <c:yVal>
            <c:numRef>
              <c:f>'WYNONAH PROFILES'!$B$118:$B$125</c:f>
              <c:numCache>
                <c:formatCode>General</c:formatCode>
                <c:ptCount val="8"/>
                <c:pt idx="0">
                  <c:v>1</c:v>
                </c:pt>
                <c:pt idx="1">
                  <c:v>3</c:v>
                </c:pt>
                <c:pt idx="2">
                  <c:v>6</c:v>
                </c:pt>
                <c:pt idx="3">
                  <c:v>9</c:v>
                </c:pt>
                <c:pt idx="4">
                  <c:v>12</c:v>
                </c:pt>
                <c:pt idx="5">
                  <c:v>15</c:v>
                </c:pt>
                <c:pt idx="6">
                  <c:v>18.5</c:v>
                </c:pt>
                <c:pt idx="7">
                  <c:v>21.5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8D88-46CF-9AAE-68A56724D793}"/>
            </c:ext>
          </c:extLst>
        </c:ser>
        <c:ser>
          <c:idx val="8"/>
          <c:order val="7"/>
          <c:tx>
            <c:strRef>
              <c:f>'WYNONAH PROFILES'!$A$126</c:f>
              <c:strCache>
                <c:ptCount val="1"/>
                <c:pt idx="0">
                  <c:v>25-Jul-2022</c:v>
                </c:pt>
              </c:strCache>
            </c:strRef>
          </c:tx>
          <c:spPr>
            <a:ln w="19050" cap="rnd">
              <a:solidFill>
                <a:srgbClr val="7DBF59"/>
              </a:solidFill>
              <a:round/>
            </a:ln>
            <a:effectLst/>
          </c:spPr>
          <c:marker>
            <c:symbol val="none"/>
          </c:marker>
          <c:xVal>
            <c:numRef>
              <c:f>'WYNONAH PROFILES'!$H$126:$H$151</c:f>
              <c:numCache>
                <c:formatCode>General</c:formatCode>
                <c:ptCount val="26"/>
                <c:pt idx="0">
                  <c:v>8</c:v>
                </c:pt>
                <c:pt idx="1">
                  <c:v>8.1</c:v>
                </c:pt>
                <c:pt idx="2">
                  <c:v>8.1</c:v>
                </c:pt>
                <c:pt idx="3">
                  <c:v>8.1</c:v>
                </c:pt>
                <c:pt idx="4">
                  <c:v>8.1</c:v>
                </c:pt>
                <c:pt idx="5">
                  <c:v>8.1</c:v>
                </c:pt>
                <c:pt idx="6">
                  <c:v>8.1</c:v>
                </c:pt>
                <c:pt idx="7">
                  <c:v>7.9</c:v>
                </c:pt>
                <c:pt idx="8">
                  <c:v>8.1</c:v>
                </c:pt>
                <c:pt idx="9">
                  <c:v>8.1999999999999993</c:v>
                </c:pt>
                <c:pt idx="10">
                  <c:v>7.8</c:v>
                </c:pt>
                <c:pt idx="11">
                  <c:v>7.4</c:v>
                </c:pt>
                <c:pt idx="12">
                  <c:v>7.1</c:v>
                </c:pt>
                <c:pt idx="13">
                  <c:v>6.9</c:v>
                </c:pt>
                <c:pt idx="14">
                  <c:v>6.8</c:v>
                </c:pt>
                <c:pt idx="15">
                  <c:v>6.6</c:v>
                </c:pt>
                <c:pt idx="16">
                  <c:v>6.5</c:v>
                </c:pt>
                <c:pt idx="17">
                  <c:v>6.4</c:v>
                </c:pt>
                <c:pt idx="18">
                  <c:v>6.3</c:v>
                </c:pt>
                <c:pt idx="19">
                  <c:v>6.3</c:v>
                </c:pt>
                <c:pt idx="20">
                  <c:v>6.3</c:v>
                </c:pt>
                <c:pt idx="21">
                  <c:v>6.2</c:v>
                </c:pt>
              </c:numCache>
            </c:numRef>
          </c:xVal>
          <c:yVal>
            <c:numRef>
              <c:f>'WYNONAH PROFILES'!$B$126:$B$151</c:f>
              <c:numCache>
                <c:formatCode>General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8D88-46CF-9AAE-68A56724D793}"/>
            </c:ext>
          </c:extLst>
        </c:ser>
        <c:ser>
          <c:idx val="9"/>
          <c:order val="8"/>
          <c:tx>
            <c:strRef>
              <c:f>'WYNONAH PROFILES'!$A$160</c:f>
              <c:strCache>
                <c:ptCount val="1"/>
                <c:pt idx="0">
                  <c:v>29-Aug-2022</c:v>
                </c:pt>
              </c:strCache>
            </c:strRef>
          </c:tx>
          <c:spPr>
            <a:ln w="19050" cap="rnd">
              <a:solidFill>
                <a:srgbClr val="579038"/>
              </a:solidFill>
              <a:round/>
            </a:ln>
            <a:effectLst/>
          </c:spPr>
          <c:marker>
            <c:symbol val="none"/>
          </c:marker>
          <c:xVal>
            <c:numRef>
              <c:f>'WYNONAH PROFILES'!$H$160:$H$185</c:f>
              <c:numCache>
                <c:formatCode>General</c:formatCode>
                <c:ptCount val="26"/>
                <c:pt idx="0">
                  <c:v>8.5</c:v>
                </c:pt>
                <c:pt idx="1">
                  <c:v>8.4</c:v>
                </c:pt>
                <c:pt idx="2">
                  <c:v>8.4</c:v>
                </c:pt>
                <c:pt idx="3">
                  <c:v>8.4</c:v>
                </c:pt>
                <c:pt idx="4">
                  <c:v>8.3000000000000007</c:v>
                </c:pt>
                <c:pt idx="5">
                  <c:v>8.1</c:v>
                </c:pt>
                <c:pt idx="6">
                  <c:v>7.2</c:v>
                </c:pt>
                <c:pt idx="7">
                  <c:v>6.9</c:v>
                </c:pt>
                <c:pt idx="8">
                  <c:v>6.7</c:v>
                </c:pt>
                <c:pt idx="9">
                  <c:v>6.6</c:v>
                </c:pt>
                <c:pt idx="10">
                  <c:v>7.62</c:v>
                </c:pt>
                <c:pt idx="11">
                  <c:v>6.4</c:v>
                </c:pt>
                <c:pt idx="12">
                  <c:v>6.3</c:v>
                </c:pt>
                <c:pt idx="13">
                  <c:v>6.2</c:v>
                </c:pt>
                <c:pt idx="14">
                  <c:v>6.1</c:v>
                </c:pt>
                <c:pt idx="15">
                  <c:v>6.1</c:v>
                </c:pt>
                <c:pt idx="16">
                  <c:v>6.1</c:v>
                </c:pt>
                <c:pt idx="17">
                  <c:v>6.1</c:v>
                </c:pt>
                <c:pt idx="18">
                  <c:v>6.1</c:v>
                </c:pt>
                <c:pt idx="19">
                  <c:v>6.1</c:v>
                </c:pt>
                <c:pt idx="20">
                  <c:v>6.1</c:v>
                </c:pt>
                <c:pt idx="21">
                  <c:v>6.1</c:v>
                </c:pt>
                <c:pt idx="22">
                  <c:v>6.1</c:v>
                </c:pt>
              </c:numCache>
            </c:numRef>
          </c:xVal>
          <c:yVal>
            <c:numRef>
              <c:f>'WYNONAH PROFILES'!$B$160:$B$185</c:f>
              <c:numCache>
                <c:formatCode>General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8D88-46CF-9AAE-68A56724D793}"/>
            </c:ext>
          </c:extLst>
        </c:ser>
        <c:ser>
          <c:idx val="10"/>
          <c:order val="9"/>
          <c:tx>
            <c:strRef>
              <c:f>'WYNONAH PROFILES'!$A$192</c:f>
              <c:strCache>
                <c:ptCount val="1"/>
                <c:pt idx="0">
                  <c:v>6-Oct-2022</c:v>
                </c:pt>
              </c:strCache>
            </c:strRef>
          </c:tx>
          <c:spPr>
            <a:ln w="19050" cap="rnd">
              <a:solidFill>
                <a:srgbClr val="49792F"/>
              </a:solidFill>
              <a:round/>
            </a:ln>
            <a:effectLst/>
          </c:spPr>
          <c:marker>
            <c:symbol val="none"/>
          </c:marker>
          <c:xVal>
            <c:numRef>
              <c:f>'WYNONAH PROFILES'!$H$192:$H$198</c:f>
              <c:numCache>
                <c:formatCode>General</c:formatCode>
                <c:ptCount val="7"/>
                <c:pt idx="0">
                  <c:v>7.32</c:v>
                </c:pt>
                <c:pt idx="1">
                  <c:v>7.33</c:v>
                </c:pt>
                <c:pt idx="2">
                  <c:v>7.15</c:v>
                </c:pt>
                <c:pt idx="3">
                  <c:v>6.71</c:v>
                </c:pt>
                <c:pt idx="4">
                  <c:v>6.58</c:v>
                </c:pt>
                <c:pt idx="5">
                  <c:v>6.58</c:v>
                </c:pt>
                <c:pt idx="6">
                  <c:v>6.62</c:v>
                </c:pt>
              </c:numCache>
            </c:numRef>
          </c:xVal>
          <c:yVal>
            <c:numRef>
              <c:f>'WYNONAH PROFILES'!$B$192:$B$198</c:f>
              <c:numCache>
                <c:formatCode>General</c:formatCode>
                <c:ptCount val="7"/>
                <c:pt idx="0">
                  <c:v>3</c:v>
                </c:pt>
                <c:pt idx="1">
                  <c:v>6</c:v>
                </c:pt>
                <c:pt idx="2">
                  <c:v>9</c:v>
                </c:pt>
                <c:pt idx="3">
                  <c:v>12</c:v>
                </c:pt>
                <c:pt idx="4">
                  <c:v>15</c:v>
                </c:pt>
                <c:pt idx="5">
                  <c:v>18.5</c:v>
                </c:pt>
                <c:pt idx="6">
                  <c:v>21.5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8D88-46CF-9AAE-68A56724D793}"/>
            </c:ext>
          </c:extLst>
        </c:ser>
        <c:ser>
          <c:idx val="11"/>
          <c:order val="10"/>
          <c:tx>
            <c:strRef>
              <c:f>'WYNONAH PROFILES'!$A$199</c:f>
              <c:strCache>
                <c:ptCount val="1"/>
                <c:pt idx="0">
                  <c:v>9-May-2023</c:v>
                </c:pt>
              </c:strCache>
            </c:strRef>
          </c:tx>
          <c:spPr>
            <a:ln w="19050" cap="rnd">
              <a:solidFill>
                <a:srgbClr val="D5B8EA"/>
              </a:solidFill>
              <a:round/>
            </a:ln>
            <a:effectLst/>
          </c:spPr>
          <c:marker>
            <c:symbol val="none"/>
          </c:marker>
          <c:xVal>
            <c:numRef>
              <c:f>'WYNONAH PROFILES'!$H$199:$H$205</c:f>
              <c:numCache>
                <c:formatCode>General</c:formatCode>
                <c:ptCount val="7"/>
                <c:pt idx="0">
                  <c:v>7.96</c:v>
                </c:pt>
                <c:pt idx="1">
                  <c:v>8.48</c:v>
                </c:pt>
                <c:pt idx="2">
                  <c:v>8.92</c:v>
                </c:pt>
                <c:pt idx="3">
                  <c:v>8.26</c:v>
                </c:pt>
                <c:pt idx="4">
                  <c:v>7.78</c:v>
                </c:pt>
                <c:pt idx="5">
                  <c:v>7.26</c:v>
                </c:pt>
                <c:pt idx="6">
                  <c:v>7.26</c:v>
                </c:pt>
              </c:numCache>
            </c:numRef>
          </c:xVal>
          <c:yVal>
            <c:numRef>
              <c:f>'WYNONAH PROFILES'!$B$199:$B$205</c:f>
              <c:numCache>
                <c:formatCode>General</c:formatCode>
                <c:ptCount val="7"/>
                <c:pt idx="0">
                  <c:v>1</c:v>
                </c:pt>
                <c:pt idx="1">
                  <c:v>3</c:v>
                </c:pt>
                <c:pt idx="2">
                  <c:v>6</c:v>
                </c:pt>
                <c:pt idx="3">
                  <c:v>9</c:v>
                </c:pt>
                <c:pt idx="4">
                  <c:v>12</c:v>
                </c:pt>
                <c:pt idx="5">
                  <c:v>15</c:v>
                </c:pt>
                <c:pt idx="6">
                  <c:v>18.5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8D88-46CF-9AAE-68A56724D793}"/>
            </c:ext>
          </c:extLst>
        </c:ser>
        <c:ser>
          <c:idx val="12"/>
          <c:order val="11"/>
          <c:tx>
            <c:strRef>
              <c:f>'WYNONAH PROFILES'!$A$206</c:f>
              <c:strCache>
                <c:ptCount val="1"/>
                <c:pt idx="0">
                  <c:v>18-Jul-2023</c:v>
                </c:pt>
              </c:strCache>
            </c:strRef>
          </c:tx>
          <c:spPr>
            <a:ln w="19050" cap="rnd">
              <a:solidFill>
                <a:srgbClr val="BE91DF"/>
              </a:solidFill>
              <a:round/>
            </a:ln>
            <a:effectLst/>
          </c:spPr>
          <c:marker>
            <c:symbol val="none"/>
          </c:marker>
          <c:xVal>
            <c:numRef>
              <c:f>'WYNONAH PROFILES'!$H$206:$H$213</c:f>
              <c:numCache>
                <c:formatCode>General</c:formatCode>
                <c:ptCount val="8"/>
                <c:pt idx="0">
                  <c:v>7.89</c:v>
                </c:pt>
                <c:pt idx="1">
                  <c:v>7.91</c:v>
                </c:pt>
                <c:pt idx="2">
                  <c:v>7.94</c:v>
                </c:pt>
                <c:pt idx="3">
                  <c:v>7.61</c:v>
                </c:pt>
                <c:pt idx="4">
                  <c:v>7.24</c:v>
                </c:pt>
                <c:pt idx="5">
                  <c:v>6.75</c:v>
                </c:pt>
                <c:pt idx="6">
                  <c:v>6.68</c:v>
                </c:pt>
                <c:pt idx="7">
                  <c:v>6.61</c:v>
                </c:pt>
              </c:numCache>
            </c:numRef>
          </c:xVal>
          <c:yVal>
            <c:numRef>
              <c:f>'WYNONAH PROFILES'!$B$206:$B$213</c:f>
              <c:numCache>
                <c:formatCode>General</c:formatCode>
                <c:ptCount val="8"/>
                <c:pt idx="0">
                  <c:v>1</c:v>
                </c:pt>
                <c:pt idx="1">
                  <c:v>3</c:v>
                </c:pt>
                <c:pt idx="2">
                  <c:v>6</c:v>
                </c:pt>
                <c:pt idx="3">
                  <c:v>9</c:v>
                </c:pt>
                <c:pt idx="4">
                  <c:v>12</c:v>
                </c:pt>
                <c:pt idx="5">
                  <c:v>15</c:v>
                </c:pt>
                <c:pt idx="6">
                  <c:v>18.5</c:v>
                </c:pt>
                <c:pt idx="7">
                  <c:v>21.5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8D88-46CF-9AAE-68A56724D793}"/>
            </c:ext>
          </c:extLst>
        </c:ser>
        <c:ser>
          <c:idx val="13"/>
          <c:order val="12"/>
          <c:tx>
            <c:strRef>
              <c:f>'WYNONAH PROFILES'!$A$214</c:f>
              <c:strCache>
                <c:ptCount val="1"/>
                <c:pt idx="0">
                  <c:v>28-Sep-2023</c:v>
                </c:pt>
              </c:strCache>
            </c:strRef>
          </c:tx>
          <c:spPr>
            <a:ln w="19050" cap="rnd">
              <a:solidFill>
                <a:srgbClr val="9E5CD0">
                  <a:alpha val="96000"/>
                </a:srgbClr>
              </a:solidFill>
              <a:round/>
            </a:ln>
            <a:effectLst/>
          </c:spPr>
          <c:marker>
            <c:symbol val="none"/>
          </c:marker>
          <c:xVal>
            <c:numRef>
              <c:f>'WYNONAH PROFILES'!$H$214:$H$221</c:f>
              <c:numCache>
                <c:formatCode>General</c:formatCode>
                <c:ptCount val="8"/>
                <c:pt idx="0">
                  <c:v>7.4</c:v>
                </c:pt>
                <c:pt idx="1">
                  <c:v>7.15</c:v>
                </c:pt>
                <c:pt idx="2">
                  <c:v>7.11</c:v>
                </c:pt>
                <c:pt idx="3">
                  <c:v>7.09</c:v>
                </c:pt>
                <c:pt idx="4">
                  <c:v>6.96</c:v>
                </c:pt>
                <c:pt idx="5">
                  <c:v>6.44</c:v>
                </c:pt>
                <c:pt idx="6">
                  <c:v>6.44</c:v>
                </c:pt>
                <c:pt idx="7">
                  <c:v>6.49</c:v>
                </c:pt>
              </c:numCache>
            </c:numRef>
          </c:xVal>
          <c:yVal>
            <c:numRef>
              <c:f>'WYNONAH PROFILES'!$B$214:$B$221</c:f>
              <c:numCache>
                <c:formatCode>General</c:formatCode>
                <c:ptCount val="8"/>
                <c:pt idx="0">
                  <c:v>1</c:v>
                </c:pt>
                <c:pt idx="1">
                  <c:v>3</c:v>
                </c:pt>
                <c:pt idx="2">
                  <c:v>6</c:v>
                </c:pt>
                <c:pt idx="3">
                  <c:v>9</c:v>
                </c:pt>
                <c:pt idx="4">
                  <c:v>12</c:v>
                </c:pt>
                <c:pt idx="5">
                  <c:v>15</c:v>
                </c:pt>
                <c:pt idx="6">
                  <c:v>18.5</c:v>
                </c:pt>
                <c:pt idx="7">
                  <c:v>21.5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8D88-46CF-9AAE-68A56724D793}"/>
            </c:ext>
          </c:extLst>
        </c:ser>
        <c:ser>
          <c:idx val="5"/>
          <c:order val="13"/>
          <c:tx>
            <c:strRef>
              <c:f>'WYNONAH PROFILES'!$A$222</c:f>
              <c:strCache>
                <c:ptCount val="1"/>
                <c:pt idx="0">
                  <c:v>25-Jun-2024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'WYNONAH PROFILES'!$H$222:$H$237</c:f>
              <c:numCache>
                <c:formatCode>General</c:formatCode>
                <c:ptCount val="16"/>
                <c:pt idx="0">
                  <c:v>7.81</c:v>
                </c:pt>
                <c:pt idx="1">
                  <c:v>7.8</c:v>
                </c:pt>
                <c:pt idx="2">
                  <c:v>7.81</c:v>
                </c:pt>
                <c:pt idx="3">
                  <c:v>7.66</c:v>
                </c:pt>
                <c:pt idx="4">
                  <c:v>7.62</c:v>
                </c:pt>
                <c:pt idx="5">
                  <c:v>7.84</c:v>
                </c:pt>
                <c:pt idx="6">
                  <c:v>8.32</c:v>
                </c:pt>
                <c:pt idx="7">
                  <c:v>8.1300000000000008</c:v>
                </c:pt>
                <c:pt idx="8">
                  <c:v>7.97</c:v>
                </c:pt>
                <c:pt idx="9">
                  <c:v>7.84</c:v>
                </c:pt>
                <c:pt idx="10">
                  <c:v>7.55</c:v>
                </c:pt>
                <c:pt idx="11">
                  <c:v>7.42</c:v>
                </c:pt>
                <c:pt idx="12">
                  <c:v>7.21</c:v>
                </c:pt>
                <c:pt idx="13">
                  <c:v>7.22</c:v>
                </c:pt>
                <c:pt idx="14">
                  <c:v>7</c:v>
                </c:pt>
                <c:pt idx="15">
                  <c:v>6.7</c:v>
                </c:pt>
              </c:numCache>
            </c:numRef>
          </c:xVal>
          <c:yVal>
            <c:numRef>
              <c:f>'WYNONAH PROFILES'!$B$222:$B$237</c:f>
              <c:numCache>
                <c:formatCode>0</c:formatCode>
                <c:ptCount val="16"/>
                <c:pt idx="0">
                  <c:v>0.9144000000000001</c:v>
                </c:pt>
                <c:pt idx="1">
                  <c:v>3.048</c:v>
                </c:pt>
                <c:pt idx="2">
                  <c:v>4.5720000000000001</c:v>
                </c:pt>
                <c:pt idx="3">
                  <c:v>6.0960000000000001</c:v>
                </c:pt>
                <c:pt idx="4">
                  <c:v>7.62</c:v>
                </c:pt>
                <c:pt idx="5">
                  <c:v>9.1440000000000001</c:v>
                </c:pt>
                <c:pt idx="6">
                  <c:v>10.668000000000001</c:v>
                </c:pt>
                <c:pt idx="7">
                  <c:v>12.192</c:v>
                </c:pt>
                <c:pt idx="8">
                  <c:v>13.716000000000001</c:v>
                </c:pt>
                <c:pt idx="9">
                  <c:v>15.24</c:v>
                </c:pt>
                <c:pt idx="10">
                  <c:v>16.763999999999999</c:v>
                </c:pt>
                <c:pt idx="11">
                  <c:v>18.288</c:v>
                </c:pt>
                <c:pt idx="12">
                  <c:v>19.812000000000001</c:v>
                </c:pt>
                <c:pt idx="13">
                  <c:v>21.336000000000002</c:v>
                </c:pt>
                <c:pt idx="14">
                  <c:v>22.86</c:v>
                </c:pt>
                <c:pt idx="15">
                  <c:v>24.384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B17-41F7-A1BF-25CE8DA77B58}"/>
            </c:ext>
          </c:extLst>
        </c:ser>
        <c:ser>
          <c:idx val="14"/>
          <c:order val="14"/>
          <c:tx>
            <c:strRef>
              <c:f>'WYNONAH PROFILES'!$A$238</c:f>
              <c:strCache>
                <c:ptCount val="1"/>
                <c:pt idx="0">
                  <c:v>18-Jul-2024</c:v>
                </c:pt>
              </c:strCache>
            </c:strRef>
          </c:tx>
          <c:spPr>
            <a:ln w="19050" cap="rnd">
              <a:solidFill>
                <a:schemeClr val="accent2">
                  <a:lumMod val="5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50000"/>
                </a:schemeClr>
              </a:solidFill>
              <a:ln w="9525">
                <a:solidFill>
                  <a:schemeClr val="accent2">
                    <a:lumMod val="50000"/>
                  </a:schemeClr>
                </a:solidFill>
              </a:ln>
              <a:effectLst/>
            </c:spPr>
          </c:marker>
          <c:xVal>
            <c:numRef>
              <c:f>'WYNONAH PROFILES'!$H$238:$H$253</c:f>
              <c:numCache>
                <c:formatCode>General</c:formatCode>
                <c:ptCount val="16"/>
                <c:pt idx="0">
                  <c:v>8.3000000000000007</c:v>
                </c:pt>
                <c:pt idx="1">
                  <c:v>8.3000000000000007</c:v>
                </c:pt>
                <c:pt idx="2">
                  <c:v>8.26</c:v>
                </c:pt>
                <c:pt idx="3">
                  <c:v>8.02</c:v>
                </c:pt>
                <c:pt idx="4">
                  <c:v>7.79</c:v>
                </c:pt>
                <c:pt idx="5">
                  <c:v>7.46</c:v>
                </c:pt>
                <c:pt idx="6">
                  <c:v>7.51</c:v>
                </c:pt>
                <c:pt idx="7">
                  <c:v>7.58</c:v>
                </c:pt>
                <c:pt idx="8">
                  <c:v>7.56</c:v>
                </c:pt>
                <c:pt idx="9">
                  <c:v>7.23</c:v>
                </c:pt>
                <c:pt idx="10">
                  <c:v>7.06</c:v>
                </c:pt>
                <c:pt idx="11">
                  <c:v>7.19</c:v>
                </c:pt>
                <c:pt idx="12">
                  <c:v>6.98</c:v>
                </c:pt>
                <c:pt idx="13">
                  <c:v>6.8</c:v>
                </c:pt>
                <c:pt idx="14">
                  <c:v>7.23</c:v>
                </c:pt>
                <c:pt idx="15">
                  <c:v>6.8</c:v>
                </c:pt>
              </c:numCache>
            </c:numRef>
          </c:xVal>
          <c:yVal>
            <c:numRef>
              <c:f>'WYNONAH PROFILES'!$B$238:$B$253</c:f>
              <c:numCache>
                <c:formatCode>General</c:formatCode>
                <c:ptCount val="1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4.5</c:v>
                </c:pt>
                <c:pt idx="4">
                  <c:v>6</c:v>
                </c:pt>
                <c:pt idx="5">
                  <c:v>7.5</c:v>
                </c:pt>
                <c:pt idx="6">
                  <c:v>9</c:v>
                </c:pt>
                <c:pt idx="7">
                  <c:v>10.5</c:v>
                </c:pt>
                <c:pt idx="8">
                  <c:v>12</c:v>
                </c:pt>
                <c:pt idx="9">
                  <c:v>14</c:v>
                </c:pt>
                <c:pt idx="10">
                  <c:v>15</c:v>
                </c:pt>
                <c:pt idx="11">
                  <c:v>17</c:v>
                </c:pt>
                <c:pt idx="12">
                  <c:v>18</c:v>
                </c:pt>
                <c:pt idx="13">
                  <c:v>20</c:v>
                </c:pt>
                <c:pt idx="14">
                  <c:v>21</c:v>
                </c:pt>
                <c:pt idx="15">
                  <c:v>23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B17-41F7-A1BF-25CE8DA77B58}"/>
            </c:ext>
          </c:extLst>
        </c:ser>
        <c:ser>
          <c:idx val="15"/>
          <c:order val="15"/>
          <c:tx>
            <c:strRef>
              <c:f>'WYNONAH PROFILES'!$A$254</c:f>
              <c:strCache>
                <c:ptCount val="1"/>
                <c:pt idx="0">
                  <c:v>21-Aug-2024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'WYNONAH PROFILES'!$H$254:$H$268</c:f>
              <c:numCache>
                <c:formatCode>General</c:formatCode>
                <c:ptCount val="15"/>
                <c:pt idx="0">
                  <c:v>8.1999999999999993</c:v>
                </c:pt>
                <c:pt idx="1">
                  <c:v>8.23</c:v>
                </c:pt>
                <c:pt idx="2">
                  <c:v>8.23</c:v>
                </c:pt>
                <c:pt idx="3">
                  <c:v>8.3000000000000007</c:v>
                </c:pt>
                <c:pt idx="4">
                  <c:v>8.2899999999999991</c:v>
                </c:pt>
                <c:pt idx="5">
                  <c:v>7.77</c:v>
                </c:pt>
                <c:pt idx="6">
                  <c:v>7.3</c:v>
                </c:pt>
                <c:pt idx="7">
                  <c:v>7.15</c:v>
                </c:pt>
                <c:pt idx="8">
                  <c:v>7.09</c:v>
                </c:pt>
                <c:pt idx="9">
                  <c:v>6.91</c:v>
                </c:pt>
                <c:pt idx="10">
                  <c:v>6.78</c:v>
                </c:pt>
                <c:pt idx="11">
                  <c:v>6.66</c:v>
                </c:pt>
                <c:pt idx="12">
                  <c:v>6.68</c:v>
                </c:pt>
                <c:pt idx="13">
                  <c:v>6.61</c:v>
                </c:pt>
                <c:pt idx="14">
                  <c:v>6.73</c:v>
                </c:pt>
              </c:numCache>
            </c:numRef>
          </c:xVal>
          <c:yVal>
            <c:numRef>
              <c:f>'WYNONAH PROFILES'!$B$254:$B$268</c:f>
              <c:numCache>
                <c:formatCode>General</c:formatCode>
                <c:ptCount val="1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4.5</c:v>
                </c:pt>
                <c:pt idx="4">
                  <c:v>6</c:v>
                </c:pt>
                <c:pt idx="5">
                  <c:v>7.5</c:v>
                </c:pt>
                <c:pt idx="6">
                  <c:v>9</c:v>
                </c:pt>
                <c:pt idx="7">
                  <c:v>10.5</c:v>
                </c:pt>
                <c:pt idx="8">
                  <c:v>12</c:v>
                </c:pt>
                <c:pt idx="9">
                  <c:v>14</c:v>
                </c:pt>
                <c:pt idx="10">
                  <c:v>15</c:v>
                </c:pt>
                <c:pt idx="11">
                  <c:v>17</c:v>
                </c:pt>
                <c:pt idx="12">
                  <c:v>18</c:v>
                </c:pt>
                <c:pt idx="13">
                  <c:v>20</c:v>
                </c:pt>
                <c:pt idx="14">
                  <c:v>21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B17-41F7-A1BF-25CE8DA77B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6332728"/>
        <c:axId val="536339448"/>
      </c:scatterChart>
      <c:valAx>
        <c:axId val="536332728"/>
        <c:scaling>
          <c:orientation val="minMax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20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pH</a:t>
                </a:r>
              </a:p>
            </c:rich>
          </c:tx>
          <c:layout>
            <c:manualLayout>
              <c:xMode val="edge"/>
              <c:yMode val="edge"/>
              <c:x val="0.48519040525265361"/>
              <c:y val="0.6865423292676651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0.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536339448"/>
        <c:crosses val="max"/>
        <c:crossBetween val="midCat"/>
      </c:valAx>
      <c:valAx>
        <c:axId val="536339448"/>
        <c:scaling>
          <c:orientation val="maxMin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20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Depth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53633272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3.2167763199390818E-2"/>
          <c:y val="0.75549915084143893"/>
          <c:w val="0.94113777168189428"/>
          <c:h val="0.2207460243940095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634863160173476"/>
          <c:y val="4.2125031400777876E-2"/>
          <c:w val="0.85084122458426281"/>
          <c:h val="0.7324172499270924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'Secchi Depth'!$M$3</c:f>
              <c:strCache>
                <c:ptCount val="1"/>
                <c:pt idx="0">
                  <c:v>Wynonah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numRef>
              <c:f>'Secchi Depth'!$N$2:$AD$2</c:f>
              <c:numCache>
                <c:formatCode>d\-mmm\-yy</c:formatCode>
                <c:ptCount val="17"/>
                <c:pt idx="0">
                  <c:v>44318</c:v>
                </c:pt>
                <c:pt idx="1">
                  <c:v>44368</c:v>
                </c:pt>
                <c:pt idx="2">
                  <c:v>44397</c:v>
                </c:pt>
                <c:pt idx="3">
                  <c:v>44439</c:v>
                </c:pt>
                <c:pt idx="4">
                  <c:v>44468</c:v>
                </c:pt>
                <c:pt idx="5">
                  <c:v>44683</c:v>
                </c:pt>
                <c:pt idx="6">
                  <c:v>44737</c:v>
                </c:pt>
                <c:pt idx="7">
                  <c:v>44767</c:v>
                </c:pt>
                <c:pt idx="8">
                  <c:v>44802</c:v>
                </c:pt>
                <c:pt idx="9">
                  <c:v>44840</c:v>
                </c:pt>
                <c:pt idx="10">
                  <c:v>45055</c:v>
                </c:pt>
                <c:pt idx="11">
                  <c:v>45125</c:v>
                </c:pt>
                <c:pt idx="12">
                  <c:v>45197</c:v>
                </c:pt>
                <c:pt idx="13">
                  <c:v>45468</c:v>
                </c:pt>
                <c:pt idx="14">
                  <c:v>45491</c:v>
                </c:pt>
                <c:pt idx="15">
                  <c:v>45525</c:v>
                </c:pt>
                <c:pt idx="16">
                  <c:v>45559</c:v>
                </c:pt>
              </c:numCache>
            </c:numRef>
          </c:cat>
          <c:val>
            <c:numRef>
              <c:f>'Secchi Depth'!$N$3:$AD$3</c:f>
              <c:numCache>
                <c:formatCode>General</c:formatCode>
                <c:ptCount val="17"/>
                <c:pt idx="0">
                  <c:v>4.5</c:v>
                </c:pt>
                <c:pt idx="2">
                  <c:v>4.5999999999999996</c:v>
                </c:pt>
                <c:pt idx="3">
                  <c:v>5</c:v>
                </c:pt>
                <c:pt idx="4">
                  <c:v>4.9000000000000004</c:v>
                </c:pt>
                <c:pt idx="5">
                  <c:v>5.2</c:v>
                </c:pt>
                <c:pt idx="7">
                  <c:v>4.75</c:v>
                </c:pt>
                <c:pt idx="8">
                  <c:v>4.5</c:v>
                </c:pt>
                <c:pt idx="9">
                  <c:v>4.9000000000000004</c:v>
                </c:pt>
                <c:pt idx="10">
                  <c:v>6.4</c:v>
                </c:pt>
                <c:pt idx="11">
                  <c:v>6.1</c:v>
                </c:pt>
                <c:pt idx="12">
                  <c:v>7.3</c:v>
                </c:pt>
                <c:pt idx="13">
                  <c:v>5.2</c:v>
                </c:pt>
                <c:pt idx="14">
                  <c:v>5.2</c:v>
                </c:pt>
                <c:pt idx="15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432-4467-A820-3628937F10E3}"/>
            </c:ext>
          </c:extLst>
        </c:ser>
        <c:ser>
          <c:idx val="1"/>
          <c:order val="1"/>
          <c:tx>
            <c:strRef>
              <c:f>'Secchi Depth'!$M$4</c:f>
              <c:strCache>
                <c:ptCount val="1"/>
                <c:pt idx="0">
                  <c:v>Fawn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numRef>
              <c:f>'Secchi Depth'!$N$2:$AD$2</c:f>
              <c:numCache>
                <c:formatCode>d\-mmm\-yy</c:formatCode>
                <c:ptCount val="17"/>
                <c:pt idx="0">
                  <c:v>44318</c:v>
                </c:pt>
                <c:pt idx="1">
                  <c:v>44368</c:v>
                </c:pt>
                <c:pt idx="2">
                  <c:v>44397</c:v>
                </c:pt>
                <c:pt idx="3">
                  <c:v>44439</c:v>
                </c:pt>
                <c:pt idx="4">
                  <c:v>44468</c:v>
                </c:pt>
                <c:pt idx="5">
                  <c:v>44683</c:v>
                </c:pt>
                <c:pt idx="6">
                  <c:v>44737</c:v>
                </c:pt>
                <c:pt idx="7">
                  <c:v>44767</c:v>
                </c:pt>
                <c:pt idx="8">
                  <c:v>44802</c:v>
                </c:pt>
                <c:pt idx="9">
                  <c:v>44840</c:v>
                </c:pt>
                <c:pt idx="10">
                  <c:v>45055</c:v>
                </c:pt>
                <c:pt idx="11">
                  <c:v>45125</c:v>
                </c:pt>
                <c:pt idx="12">
                  <c:v>45197</c:v>
                </c:pt>
                <c:pt idx="13">
                  <c:v>45468</c:v>
                </c:pt>
                <c:pt idx="14">
                  <c:v>45491</c:v>
                </c:pt>
                <c:pt idx="15">
                  <c:v>45525</c:v>
                </c:pt>
                <c:pt idx="16">
                  <c:v>45559</c:v>
                </c:pt>
              </c:numCache>
            </c:numRef>
          </c:cat>
          <c:val>
            <c:numRef>
              <c:f>'Secchi Depth'!$N$4:$AD$4</c:f>
              <c:numCache>
                <c:formatCode>General</c:formatCode>
                <c:ptCount val="17"/>
                <c:pt idx="1">
                  <c:v>6.4</c:v>
                </c:pt>
                <c:pt idx="2">
                  <c:v>4.5999999999999996</c:v>
                </c:pt>
                <c:pt idx="3">
                  <c:v>3.5</c:v>
                </c:pt>
                <c:pt idx="4">
                  <c:v>2.1</c:v>
                </c:pt>
                <c:pt idx="6">
                  <c:v>6.4</c:v>
                </c:pt>
                <c:pt idx="7">
                  <c:v>3.75</c:v>
                </c:pt>
                <c:pt idx="8">
                  <c:v>5.75</c:v>
                </c:pt>
                <c:pt idx="9">
                  <c:v>1.5</c:v>
                </c:pt>
                <c:pt idx="11">
                  <c:v>2.1</c:v>
                </c:pt>
                <c:pt idx="12">
                  <c:v>2.1</c:v>
                </c:pt>
                <c:pt idx="13">
                  <c:v>3</c:v>
                </c:pt>
                <c:pt idx="14">
                  <c:v>1.8</c:v>
                </c:pt>
                <c:pt idx="15">
                  <c:v>2.4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432-4467-A820-3628937F10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53957320"/>
        <c:axId val="553953720"/>
      </c:barChart>
      <c:catAx>
        <c:axId val="553957320"/>
        <c:scaling>
          <c:orientation val="minMax"/>
        </c:scaling>
        <c:delete val="0"/>
        <c:axPos val="b"/>
        <c:numFmt formatCode="d\-mmm\-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553953720"/>
        <c:crosses val="autoZero"/>
        <c:auto val="0"/>
        <c:lblAlgn val="ctr"/>
        <c:lblOffset val="100"/>
        <c:noMultiLvlLbl val="0"/>
      </c:catAx>
      <c:valAx>
        <c:axId val="55395372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Secchi Depth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.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en-US"/>
          </a:p>
        </c:txPr>
        <c:crossAx val="553957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21595238551385457"/>
          <c:y val="1.9096523825610907E-2"/>
          <c:w val="0.2290183056155683"/>
          <c:h val="0.1941758270315220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'Secchi Depth'!$M$3</c:f>
              <c:strCache>
                <c:ptCount val="1"/>
                <c:pt idx="0">
                  <c:v>Wynonah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'Secchi Depth'!$N$2:$AD$2</c:f>
              <c:numCache>
                <c:formatCode>d\-mmm\-yy</c:formatCode>
                <c:ptCount val="17"/>
                <c:pt idx="0">
                  <c:v>44318</c:v>
                </c:pt>
                <c:pt idx="1">
                  <c:v>44368</c:v>
                </c:pt>
                <c:pt idx="2">
                  <c:v>44397</c:v>
                </c:pt>
                <c:pt idx="3">
                  <c:v>44439</c:v>
                </c:pt>
                <c:pt idx="4">
                  <c:v>44468</c:v>
                </c:pt>
                <c:pt idx="5">
                  <c:v>44683</c:v>
                </c:pt>
                <c:pt idx="6">
                  <c:v>44737</c:v>
                </c:pt>
                <c:pt idx="7">
                  <c:v>44767</c:v>
                </c:pt>
                <c:pt idx="8">
                  <c:v>44802</c:v>
                </c:pt>
                <c:pt idx="9">
                  <c:v>44840</c:v>
                </c:pt>
                <c:pt idx="10">
                  <c:v>45055</c:v>
                </c:pt>
                <c:pt idx="11">
                  <c:v>45125</c:v>
                </c:pt>
                <c:pt idx="12">
                  <c:v>45197</c:v>
                </c:pt>
                <c:pt idx="13">
                  <c:v>45468</c:v>
                </c:pt>
                <c:pt idx="14">
                  <c:v>45491</c:v>
                </c:pt>
                <c:pt idx="15">
                  <c:v>45525</c:v>
                </c:pt>
                <c:pt idx="16">
                  <c:v>45559</c:v>
                </c:pt>
              </c:numCache>
            </c:numRef>
          </c:cat>
          <c:val>
            <c:numRef>
              <c:f>'Secchi Depth'!$N$3:$AD$3</c:f>
              <c:numCache>
                <c:formatCode>General</c:formatCode>
                <c:ptCount val="17"/>
                <c:pt idx="0">
                  <c:v>4.5</c:v>
                </c:pt>
                <c:pt idx="2">
                  <c:v>4.5999999999999996</c:v>
                </c:pt>
                <c:pt idx="3">
                  <c:v>5</c:v>
                </c:pt>
                <c:pt idx="4">
                  <c:v>4.9000000000000004</c:v>
                </c:pt>
                <c:pt idx="5">
                  <c:v>5.2</c:v>
                </c:pt>
                <c:pt idx="7">
                  <c:v>4.75</c:v>
                </c:pt>
                <c:pt idx="8">
                  <c:v>4.5</c:v>
                </c:pt>
                <c:pt idx="9">
                  <c:v>4.9000000000000004</c:v>
                </c:pt>
                <c:pt idx="10">
                  <c:v>6.4</c:v>
                </c:pt>
                <c:pt idx="11">
                  <c:v>6.1</c:v>
                </c:pt>
                <c:pt idx="12">
                  <c:v>7.3</c:v>
                </c:pt>
                <c:pt idx="13">
                  <c:v>5.2</c:v>
                </c:pt>
                <c:pt idx="14">
                  <c:v>5.2</c:v>
                </c:pt>
                <c:pt idx="15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D00-4193-8610-61B5F8BE73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53567224"/>
        <c:axId val="753567584"/>
      </c:barChart>
      <c:catAx>
        <c:axId val="753567224"/>
        <c:scaling>
          <c:orientation val="minMax"/>
        </c:scaling>
        <c:delete val="0"/>
        <c:axPos val="b"/>
        <c:numFmt formatCode="d\-mmm\-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53567584"/>
        <c:crosses val="autoZero"/>
        <c:auto val="0"/>
        <c:lblAlgn val="ctr"/>
        <c:lblOffset val="100"/>
        <c:noMultiLvlLbl val="0"/>
      </c:catAx>
      <c:valAx>
        <c:axId val="753567584"/>
        <c:scaling>
          <c:orientation val="minMax"/>
        </c:scaling>
        <c:delete val="0"/>
        <c:axPos val="l"/>
        <c:numFmt formatCode="#,##0.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53567224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'Secchi Depth'!$M$4</c:f>
              <c:strCache>
                <c:ptCount val="1"/>
                <c:pt idx="0">
                  <c:v>Fawn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'Secchi Depth'!$N$2:$AD$2</c:f>
              <c:numCache>
                <c:formatCode>d\-mmm\-yy</c:formatCode>
                <c:ptCount val="17"/>
                <c:pt idx="0">
                  <c:v>44318</c:v>
                </c:pt>
                <c:pt idx="1">
                  <c:v>44368</c:v>
                </c:pt>
                <c:pt idx="2">
                  <c:v>44397</c:v>
                </c:pt>
                <c:pt idx="3">
                  <c:v>44439</c:v>
                </c:pt>
                <c:pt idx="4">
                  <c:v>44468</c:v>
                </c:pt>
                <c:pt idx="5">
                  <c:v>44683</c:v>
                </c:pt>
                <c:pt idx="6">
                  <c:v>44737</c:v>
                </c:pt>
                <c:pt idx="7">
                  <c:v>44767</c:v>
                </c:pt>
                <c:pt idx="8">
                  <c:v>44802</c:v>
                </c:pt>
                <c:pt idx="9">
                  <c:v>44840</c:v>
                </c:pt>
                <c:pt idx="10">
                  <c:v>45055</c:v>
                </c:pt>
                <c:pt idx="11">
                  <c:v>45125</c:v>
                </c:pt>
                <c:pt idx="12">
                  <c:v>45197</c:v>
                </c:pt>
                <c:pt idx="13">
                  <c:v>45468</c:v>
                </c:pt>
                <c:pt idx="14">
                  <c:v>45491</c:v>
                </c:pt>
                <c:pt idx="15">
                  <c:v>45525</c:v>
                </c:pt>
                <c:pt idx="16">
                  <c:v>45559</c:v>
                </c:pt>
              </c:numCache>
            </c:numRef>
          </c:cat>
          <c:val>
            <c:numRef>
              <c:f>'Secchi Depth'!$N$4:$AD$4</c:f>
              <c:numCache>
                <c:formatCode>General</c:formatCode>
                <c:ptCount val="17"/>
                <c:pt idx="1">
                  <c:v>6.4</c:v>
                </c:pt>
                <c:pt idx="2">
                  <c:v>4.5999999999999996</c:v>
                </c:pt>
                <c:pt idx="3">
                  <c:v>3.5</c:v>
                </c:pt>
                <c:pt idx="4">
                  <c:v>2.1</c:v>
                </c:pt>
                <c:pt idx="6">
                  <c:v>6.4</c:v>
                </c:pt>
                <c:pt idx="7">
                  <c:v>3.75</c:v>
                </c:pt>
                <c:pt idx="8">
                  <c:v>5.75</c:v>
                </c:pt>
                <c:pt idx="9">
                  <c:v>1.5</c:v>
                </c:pt>
                <c:pt idx="11">
                  <c:v>2.1</c:v>
                </c:pt>
                <c:pt idx="12">
                  <c:v>2.1</c:v>
                </c:pt>
                <c:pt idx="13">
                  <c:v>3</c:v>
                </c:pt>
                <c:pt idx="14">
                  <c:v>1.8</c:v>
                </c:pt>
                <c:pt idx="15">
                  <c:v>2.4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4C-44BB-A21F-806CBB6135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53567224"/>
        <c:axId val="753567584"/>
      </c:barChart>
      <c:catAx>
        <c:axId val="753567224"/>
        <c:scaling>
          <c:orientation val="minMax"/>
        </c:scaling>
        <c:delete val="0"/>
        <c:axPos val="b"/>
        <c:numFmt formatCode="d\-mmm\-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53567584"/>
        <c:crosses val="autoZero"/>
        <c:auto val="0"/>
        <c:lblAlgn val="ctr"/>
        <c:lblOffset val="100"/>
        <c:noMultiLvlLbl val="0"/>
      </c:catAx>
      <c:valAx>
        <c:axId val="753567584"/>
        <c:scaling>
          <c:orientation val="minMax"/>
          <c:max val="8"/>
        </c:scaling>
        <c:delete val="0"/>
        <c:axPos val="l"/>
        <c:numFmt formatCode="#,##0.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53567224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Fawn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158681273763254"/>
          <c:y val="0.17573033707865171"/>
          <c:w val="0.81784441962162024"/>
          <c:h val="0.63767743077059191"/>
        </c:manualLayout>
      </c:layout>
      <c:scatterChart>
        <c:scatterStyle val="lineMarker"/>
        <c:varyColors val="0"/>
        <c:ser>
          <c:idx val="0"/>
          <c:order val="0"/>
          <c:tx>
            <c:strRef>
              <c:f>'FAWN PROFILES'!$A$4</c:f>
              <c:strCache>
                <c:ptCount val="1"/>
                <c:pt idx="0">
                  <c:v>25-Jun-21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'FAWN PROFILES'!$D$4:$D$5</c:f>
              <c:numCache>
                <c:formatCode>General</c:formatCode>
                <c:ptCount val="2"/>
                <c:pt idx="0">
                  <c:v>7.27</c:v>
                </c:pt>
                <c:pt idx="1">
                  <c:v>2.86</c:v>
                </c:pt>
              </c:numCache>
            </c:numRef>
          </c:xVal>
          <c:yVal>
            <c:numRef>
              <c:f>'FAWN PROFILES'!$B$4:$B$5</c:f>
              <c:numCache>
                <c:formatCode>General</c:formatCode>
                <c:ptCount val="2"/>
                <c:pt idx="0">
                  <c:v>3</c:v>
                </c:pt>
                <c:pt idx="1">
                  <c:v>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CF7-456E-ACFE-AF078D1D9E0E}"/>
            </c:ext>
          </c:extLst>
        </c:ser>
        <c:ser>
          <c:idx val="1"/>
          <c:order val="1"/>
          <c:tx>
            <c:strRef>
              <c:f>'FAWN PROFILES'!$A$7</c:f>
              <c:strCache>
                <c:ptCount val="1"/>
                <c:pt idx="0">
                  <c:v>20-Jul-21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'FAWN PROFILES'!$D$7:$D$15</c:f>
              <c:numCache>
                <c:formatCode>General</c:formatCode>
                <c:ptCount val="9"/>
                <c:pt idx="0">
                  <c:v>7.9</c:v>
                </c:pt>
                <c:pt idx="1">
                  <c:v>7.9</c:v>
                </c:pt>
                <c:pt idx="2">
                  <c:v>7.7</c:v>
                </c:pt>
                <c:pt idx="3">
                  <c:v>7.7</c:v>
                </c:pt>
                <c:pt idx="4">
                  <c:v>6.6</c:v>
                </c:pt>
                <c:pt idx="5">
                  <c:v>3.3</c:v>
                </c:pt>
                <c:pt idx="6">
                  <c:v>0.8</c:v>
                </c:pt>
                <c:pt idx="7">
                  <c:v>0.4</c:v>
                </c:pt>
                <c:pt idx="8">
                  <c:v>0.3</c:v>
                </c:pt>
              </c:numCache>
            </c:numRef>
          </c:xVal>
          <c:yVal>
            <c:numRef>
              <c:f>'FAWN PROFILES'!$B$7:$B$15</c:f>
              <c:numCache>
                <c:formatCode>General</c:formatCode>
                <c:ptCount val="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CF7-456E-ACFE-AF078D1D9E0E}"/>
            </c:ext>
          </c:extLst>
        </c:ser>
        <c:ser>
          <c:idx val="3"/>
          <c:order val="2"/>
          <c:tx>
            <c:strRef>
              <c:f>'FAWN PROFILES'!$A$19</c:f>
              <c:strCache>
                <c:ptCount val="1"/>
                <c:pt idx="0">
                  <c:v>31-Aug-21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'FAWN PROFILES'!$D$19:$D$28</c:f>
              <c:numCache>
                <c:formatCode>General</c:formatCode>
                <c:ptCount val="10"/>
                <c:pt idx="0">
                  <c:v>8.5</c:v>
                </c:pt>
                <c:pt idx="1">
                  <c:v>8.4</c:v>
                </c:pt>
                <c:pt idx="2">
                  <c:v>8.4</c:v>
                </c:pt>
                <c:pt idx="3">
                  <c:v>7.1</c:v>
                </c:pt>
                <c:pt idx="4">
                  <c:v>4.5</c:v>
                </c:pt>
                <c:pt idx="5">
                  <c:v>0.6</c:v>
                </c:pt>
                <c:pt idx="6">
                  <c:v>0.3</c:v>
                </c:pt>
                <c:pt idx="7">
                  <c:v>0.3</c:v>
                </c:pt>
                <c:pt idx="8">
                  <c:v>0.3</c:v>
                </c:pt>
                <c:pt idx="9">
                  <c:v>0.25</c:v>
                </c:pt>
              </c:numCache>
            </c:numRef>
          </c:xVal>
          <c:yVal>
            <c:numRef>
              <c:f>'FAWN PROFILES'!$B$19:$B$28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CF7-456E-ACFE-AF078D1D9E0E}"/>
            </c:ext>
          </c:extLst>
        </c:ser>
        <c:ser>
          <c:idx val="4"/>
          <c:order val="3"/>
          <c:tx>
            <c:strRef>
              <c:f>'FAWN PROFILES'!$A$29</c:f>
              <c:strCache>
                <c:ptCount val="1"/>
                <c:pt idx="0">
                  <c:v>29-Sep-21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'FAWN PROFILES'!$D$29:$D$31</c:f>
              <c:numCache>
                <c:formatCode>General</c:formatCode>
                <c:ptCount val="3"/>
                <c:pt idx="0">
                  <c:v>5.53</c:v>
                </c:pt>
                <c:pt idx="1">
                  <c:v>5.12</c:v>
                </c:pt>
                <c:pt idx="2">
                  <c:v>3.76</c:v>
                </c:pt>
              </c:numCache>
            </c:numRef>
          </c:xVal>
          <c:yVal>
            <c:numRef>
              <c:f>'FAWN PROFILES'!$B$29:$B$31</c:f>
              <c:numCache>
                <c:formatCode>General</c:formatCode>
                <c:ptCount val="3"/>
                <c:pt idx="0">
                  <c:v>1</c:v>
                </c:pt>
                <c:pt idx="1">
                  <c:v>3</c:v>
                </c:pt>
                <c:pt idx="2">
                  <c:v>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CF7-456E-ACFE-AF078D1D9E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6332728"/>
        <c:axId val="536339448"/>
      </c:scatterChart>
      <c:valAx>
        <c:axId val="536332728"/>
        <c:scaling>
          <c:orientation val="minMax"/>
          <c:max val="14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20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Dissolved Oxygen (mg/L)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0.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536339448"/>
        <c:crosses val="max"/>
        <c:crossBetween val="midCat"/>
      </c:valAx>
      <c:valAx>
        <c:axId val="536339448"/>
        <c:scaling>
          <c:orientation val="maxMin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20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Depth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53633272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239973989899039"/>
          <c:y val="4.63713156545087E-2"/>
          <c:w val="0.16610591933903379"/>
          <c:h val="0.7758674993212055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May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Lit>
              <c:formatCode>General</c:formatCode>
              <c:ptCount val="1"/>
              <c:pt idx="0">
                <c:v>2021</c:v>
              </c:pt>
            </c:numLit>
          </c:cat>
          <c:val>
            <c:numRef>
              <c:f>'Secchi Depth'!$E$17</c:f>
              <c:numCache>
                <c:formatCode>General</c:formatCode>
                <c:ptCount val="1"/>
                <c:pt idx="0">
                  <c:v>4.5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7DE-4257-8562-19CD1AB94AC4}"/>
            </c:ext>
          </c:extLst>
        </c:ser>
        <c:ser>
          <c:idx val="1"/>
          <c:order val="1"/>
          <c:tx>
            <c:v>July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Lit>
              <c:formatCode>General</c:formatCode>
              <c:ptCount val="1"/>
              <c:pt idx="0">
                <c:v>2021</c:v>
              </c:pt>
            </c:numLit>
          </c:cat>
          <c:val>
            <c:numRef>
              <c:f>'Secchi Depth'!$E$18</c:f>
              <c:numCache>
                <c:formatCode>General</c:formatCode>
                <c:ptCount val="1"/>
                <c:pt idx="0">
                  <c:v>4.5999999999999996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7DE-4257-8562-19CD1AB94AC4}"/>
            </c:ext>
          </c:extLst>
        </c:ser>
        <c:ser>
          <c:idx val="2"/>
          <c:order val="2"/>
          <c:tx>
            <c:v>August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Lit>
              <c:formatCode>General</c:formatCode>
              <c:ptCount val="1"/>
              <c:pt idx="0">
                <c:v>2021</c:v>
              </c:pt>
            </c:numLit>
          </c:cat>
          <c:val>
            <c:numRef>
              <c:f>'Secchi Depth'!$E$19</c:f>
              <c:numCache>
                <c:formatCode>General</c:formatCode>
                <c:ptCount val="1"/>
                <c:pt idx="0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7DE-4257-8562-19CD1AB94AC4}"/>
            </c:ext>
          </c:extLst>
        </c:ser>
        <c:ser>
          <c:idx val="3"/>
          <c:order val="3"/>
          <c:tx>
            <c:v>September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Lit>
              <c:formatCode>General</c:formatCode>
              <c:ptCount val="1"/>
              <c:pt idx="0">
                <c:v>2021</c:v>
              </c:pt>
            </c:numLit>
          </c:cat>
          <c:val>
            <c:numRef>
              <c:f>'Secchi Depth'!$E$20</c:f>
              <c:numCache>
                <c:formatCode>General</c:formatCode>
                <c:ptCount val="1"/>
                <c:pt idx="0">
                  <c:v>4.9000000000000004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7DE-4257-8562-19CD1AB94AC4}"/>
            </c:ext>
          </c:extLst>
        </c:ser>
        <c:ser>
          <c:idx val="4"/>
          <c:order val="4"/>
          <c:tx>
            <c:v>October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Lit>
              <c:formatCode>General</c:formatCode>
              <c:ptCount val="1"/>
              <c:pt idx="0">
                <c:v>2021</c:v>
              </c:pt>
            </c:numLit>
          </c:cat>
          <c:val>
            <c:numRef>
              <c:f>'Secchi Depth'!$E$21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5-37DE-4257-8562-19CD1AB94A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axId val="687511584"/>
        <c:axId val="687515456"/>
      </c:barChart>
      <c:catAx>
        <c:axId val="687511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87515456"/>
        <c:crosses val="autoZero"/>
        <c:auto val="1"/>
        <c:lblAlgn val="ctr"/>
        <c:lblOffset val="100"/>
        <c:noMultiLvlLbl val="0"/>
      </c:catAx>
      <c:valAx>
        <c:axId val="687515456"/>
        <c:scaling>
          <c:orientation val="minMax"/>
          <c:max val="8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200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Secchi depth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875115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194789574745069"/>
          <c:y val="5.241620016933228E-2"/>
          <c:w val="0.18046522309711283"/>
          <c:h val="0.394982137649460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Lit>
              <c:formatCode>General</c:formatCode>
              <c:ptCount val="1"/>
              <c:pt idx="0">
                <c:v>2022</c:v>
              </c:pt>
            </c:numLit>
          </c:cat>
          <c:val>
            <c:numRef>
              <c:f>'Secchi Depth'!$E$22</c:f>
              <c:numCache>
                <c:formatCode>General</c:formatCode>
                <c:ptCount val="1"/>
                <c:pt idx="0">
                  <c:v>5.2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05-4990-91B2-19B9BFD8799E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Lit>
              <c:formatCode>General</c:formatCode>
              <c:ptCount val="1"/>
              <c:pt idx="0">
                <c:v>2022</c:v>
              </c:pt>
            </c:numLit>
          </c:cat>
          <c:val>
            <c:numRef>
              <c:f>'Secchi Depth'!$E$23</c:f>
              <c:numCache>
                <c:formatCode>General</c:formatCode>
                <c:ptCount val="1"/>
                <c:pt idx="0">
                  <c:v>4.75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205-4990-91B2-19B9BFD8799E}"/>
            </c:ext>
          </c:extLst>
        </c:ser>
        <c:ser>
          <c:idx val="2"/>
          <c:order val="2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Lit>
              <c:formatCode>General</c:formatCode>
              <c:ptCount val="1"/>
              <c:pt idx="0">
                <c:v>2022</c:v>
              </c:pt>
            </c:numLit>
          </c:cat>
          <c:val>
            <c:numRef>
              <c:f>'Secchi Depth'!$E$24</c:f>
              <c:numCache>
                <c:formatCode>General</c:formatCode>
                <c:ptCount val="1"/>
                <c:pt idx="0">
                  <c:v>4.5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205-4990-91B2-19B9BFD8799E}"/>
            </c:ext>
          </c:extLst>
        </c:ser>
        <c:ser>
          <c:idx val="3"/>
          <c:order val="3"/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Lit>
              <c:formatCode>General</c:formatCode>
              <c:ptCount val="1"/>
              <c:pt idx="0">
                <c:v>2022</c:v>
              </c:pt>
            </c:numLit>
          </c:cat>
          <c:val>
            <c:numRef>
              <c:f>'Secchi Depth'!$E$25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3-4205-4990-91B2-19B9BFD8799E}"/>
            </c:ext>
          </c:extLst>
        </c:ser>
        <c:ser>
          <c:idx val="4"/>
          <c:order val="4"/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Lit>
              <c:formatCode>General</c:formatCode>
              <c:ptCount val="1"/>
              <c:pt idx="0">
                <c:v>2022</c:v>
              </c:pt>
            </c:numLit>
          </c:cat>
          <c:val>
            <c:numRef>
              <c:f>'Secchi Depth'!$E$26</c:f>
              <c:numCache>
                <c:formatCode>General</c:formatCode>
                <c:ptCount val="1"/>
                <c:pt idx="0">
                  <c:v>4.9000000000000004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205-4990-91B2-19B9BFD879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axId val="687511584"/>
        <c:axId val="687515456"/>
      </c:barChart>
      <c:catAx>
        <c:axId val="687511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87515456"/>
        <c:crosses val="autoZero"/>
        <c:auto val="1"/>
        <c:lblAlgn val="ctr"/>
        <c:lblOffset val="100"/>
        <c:noMultiLvlLbl val="0"/>
      </c:catAx>
      <c:valAx>
        <c:axId val="687515456"/>
        <c:scaling>
          <c:orientation val="minMax"/>
          <c:max val="8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200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Secchi depth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875115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Lit>
              <c:formatCode>General</c:formatCode>
              <c:ptCount val="1"/>
              <c:pt idx="0">
                <c:v>2023</c:v>
              </c:pt>
            </c:numLit>
          </c:cat>
          <c:val>
            <c:numRef>
              <c:f>'Secchi Depth'!$E$27</c:f>
              <c:numCache>
                <c:formatCode>General</c:formatCode>
                <c:ptCount val="1"/>
                <c:pt idx="0">
                  <c:v>6.4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42-4291-A26A-CA71123F6AD9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Lit>
              <c:formatCode>General</c:formatCode>
              <c:ptCount val="1"/>
              <c:pt idx="0">
                <c:v>2023</c:v>
              </c:pt>
            </c:numLit>
          </c:cat>
          <c:val>
            <c:numRef>
              <c:f>'Secchi Depth'!$E$28</c:f>
              <c:numCache>
                <c:formatCode>General</c:formatCode>
                <c:ptCount val="1"/>
                <c:pt idx="0">
                  <c:v>6.1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442-4291-A26A-CA71123F6AD9}"/>
            </c:ext>
          </c:extLst>
        </c:ser>
        <c:ser>
          <c:idx val="2"/>
          <c:order val="2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F91A-4641-A080-AA6C23875F96}"/>
              </c:ext>
            </c:extLst>
          </c:dPt>
          <c:cat>
            <c:numLit>
              <c:formatCode>General</c:formatCode>
              <c:ptCount val="1"/>
              <c:pt idx="0">
                <c:v>2023</c:v>
              </c:pt>
            </c:numLit>
          </c:cat>
          <c:val>
            <c:numRef>
              <c:f>'Secchi Depth'!$E$29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2-7442-4291-A26A-CA71123F6AD9}"/>
            </c:ext>
          </c:extLst>
        </c:ser>
        <c:ser>
          <c:idx val="3"/>
          <c:order val="3"/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Lit>
              <c:formatCode>General</c:formatCode>
              <c:ptCount val="1"/>
              <c:pt idx="0">
                <c:v>2023</c:v>
              </c:pt>
            </c:numLit>
          </c:cat>
          <c:val>
            <c:numRef>
              <c:f>'Secchi Depth'!$E$30</c:f>
              <c:numCache>
                <c:formatCode>General</c:formatCode>
                <c:ptCount val="1"/>
                <c:pt idx="0">
                  <c:v>7.3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442-4291-A26A-CA71123F6AD9}"/>
            </c:ext>
          </c:extLst>
        </c:ser>
        <c:ser>
          <c:idx val="4"/>
          <c:order val="4"/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Lit>
              <c:formatCode>General</c:formatCode>
              <c:ptCount val="1"/>
              <c:pt idx="0">
                <c:v>2023</c:v>
              </c:pt>
            </c:numLit>
          </c:cat>
          <c:val>
            <c:numRef>
              <c:f>'Secchi Depth'!$E$31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4-7442-4291-A26A-CA71123F6A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axId val="687511584"/>
        <c:axId val="687515456"/>
      </c:barChart>
      <c:catAx>
        <c:axId val="687511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87515456"/>
        <c:crosses val="autoZero"/>
        <c:auto val="1"/>
        <c:lblAlgn val="ctr"/>
        <c:lblOffset val="100"/>
        <c:noMultiLvlLbl val="0"/>
      </c:catAx>
      <c:valAx>
        <c:axId val="687515456"/>
        <c:scaling>
          <c:orientation val="minMax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200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Secchi depth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875115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June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Lit>
              <c:formatCode>General</c:formatCode>
              <c:ptCount val="1"/>
              <c:pt idx="0">
                <c:v>2021</c:v>
              </c:pt>
            </c:numLit>
          </c:cat>
          <c:val>
            <c:numRef>
              <c:f>'Secchi Depth'!$E$2</c:f>
              <c:numCache>
                <c:formatCode>General</c:formatCode>
                <c:ptCount val="1"/>
                <c:pt idx="0">
                  <c:v>6.4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C4-41C4-B995-3146AC705540}"/>
            </c:ext>
          </c:extLst>
        </c:ser>
        <c:ser>
          <c:idx val="1"/>
          <c:order val="1"/>
          <c:tx>
            <c:v>July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Lit>
              <c:formatCode>General</c:formatCode>
              <c:ptCount val="1"/>
              <c:pt idx="0">
                <c:v>2021</c:v>
              </c:pt>
            </c:numLit>
          </c:cat>
          <c:val>
            <c:numRef>
              <c:f>'Secchi Depth'!$E$3</c:f>
              <c:numCache>
                <c:formatCode>General</c:formatCode>
                <c:ptCount val="1"/>
                <c:pt idx="0">
                  <c:v>4.5999999999999996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2C4-41C4-B995-3146AC705540}"/>
            </c:ext>
          </c:extLst>
        </c:ser>
        <c:ser>
          <c:idx val="2"/>
          <c:order val="2"/>
          <c:tx>
            <c:v>August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Lit>
              <c:formatCode>General</c:formatCode>
              <c:ptCount val="1"/>
              <c:pt idx="0">
                <c:v>2021</c:v>
              </c:pt>
            </c:numLit>
          </c:cat>
          <c:val>
            <c:numRef>
              <c:f>'Secchi Depth'!$E$4</c:f>
              <c:numCache>
                <c:formatCode>General</c:formatCode>
                <c:ptCount val="1"/>
                <c:pt idx="0">
                  <c:v>3.5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2C4-41C4-B995-3146AC705540}"/>
            </c:ext>
          </c:extLst>
        </c:ser>
        <c:ser>
          <c:idx val="3"/>
          <c:order val="3"/>
          <c:tx>
            <c:v>September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Lit>
              <c:formatCode>General</c:formatCode>
              <c:ptCount val="1"/>
              <c:pt idx="0">
                <c:v>2021</c:v>
              </c:pt>
            </c:numLit>
          </c:cat>
          <c:val>
            <c:numRef>
              <c:f>'Secchi Depth'!$E$5</c:f>
              <c:numCache>
                <c:formatCode>General</c:formatCode>
                <c:ptCount val="1"/>
                <c:pt idx="0">
                  <c:v>2.1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2C4-41C4-B995-3146AC705540}"/>
            </c:ext>
          </c:extLst>
        </c:ser>
        <c:ser>
          <c:idx val="4"/>
          <c:order val="4"/>
          <c:tx>
            <c:v>October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Lit>
              <c:formatCode>General</c:formatCode>
              <c:ptCount val="1"/>
              <c:pt idx="0">
                <c:v>2021</c:v>
              </c:pt>
            </c:numLit>
          </c:cat>
          <c:val>
            <c:numRef>
              <c:f>'Secchi Depth'!$E$6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4-E2C4-41C4-B995-3146AC7055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5"/>
        <c:axId val="687511584"/>
        <c:axId val="687515456"/>
      </c:barChart>
      <c:catAx>
        <c:axId val="687511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87515456"/>
        <c:crosses val="autoZero"/>
        <c:auto val="1"/>
        <c:lblAlgn val="ctr"/>
        <c:lblOffset val="100"/>
        <c:noMultiLvlLbl val="0"/>
      </c:catAx>
      <c:valAx>
        <c:axId val="687515456"/>
        <c:scaling>
          <c:orientation val="minMax"/>
          <c:max val="8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200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Secchi depth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875115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4763177888471688"/>
          <c:y val="9.4262051716083095E-2"/>
          <c:w val="0.18046522309711283"/>
          <c:h val="0.394982137649460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Lit>
              <c:formatCode>General</c:formatCode>
              <c:ptCount val="1"/>
              <c:pt idx="0">
                <c:v>2022</c:v>
              </c:pt>
            </c:numLit>
          </c:cat>
          <c:val>
            <c:numRef>
              <c:f>'Secchi Depth'!$E$7</c:f>
              <c:numCache>
                <c:formatCode>General</c:formatCode>
                <c:ptCount val="1"/>
                <c:pt idx="0">
                  <c:v>6.4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6B-4A04-921F-904C915D7BFA}"/>
            </c:ext>
          </c:extLst>
        </c:ser>
        <c:ser>
          <c:idx val="1"/>
          <c:order val="1"/>
          <c:tx>
            <c:v>July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Lit>
              <c:formatCode>General</c:formatCode>
              <c:ptCount val="1"/>
              <c:pt idx="0">
                <c:v>2022</c:v>
              </c:pt>
            </c:numLit>
          </c:cat>
          <c:val>
            <c:numRef>
              <c:f>'Secchi Depth'!$E$8</c:f>
              <c:numCache>
                <c:formatCode>General</c:formatCode>
                <c:ptCount val="1"/>
                <c:pt idx="0">
                  <c:v>3.75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26B-4A04-921F-904C915D7BFA}"/>
            </c:ext>
          </c:extLst>
        </c:ser>
        <c:ser>
          <c:idx val="2"/>
          <c:order val="2"/>
          <c:tx>
            <c:v>August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Lit>
              <c:formatCode>General</c:formatCode>
              <c:ptCount val="1"/>
              <c:pt idx="0">
                <c:v>2022</c:v>
              </c:pt>
            </c:numLit>
          </c:cat>
          <c:val>
            <c:numRef>
              <c:f>'Secchi Depth'!$E$9</c:f>
              <c:numCache>
                <c:formatCode>General</c:formatCode>
                <c:ptCount val="1"/>
                <c:pt idx="0">
                  <c:v>5.75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26B-4A04-921F-904C915D7BFA}"/>
            </c:ext>
          </c:extLst>
        </c:ser>
        <c:ser>
          <c:idx val="3"/>
          <c:order val="3"/>
          <c:tx>
            <c:v>September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Lit>
              <c:formatCode>General</c:formatCode>
              <c:ptCount val="1"/>
              <c:pt idx="0">
                <c:v>2022</c:v>
              </c:pt>
            </c:numLit>
          </c:cat>
          <c:val>
            <c:numRef>
              <c:f>'Secchi Depth'!$E$10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3-626B-4A04-921F-904C915D7BFA}"/>
            </c:ext>
          </c:extLst>
        </c:ser>
        <c:ser>
          <c:idx val="4"/>
          <c:order val="4"/>
          <c:tx>
            <c:v>October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Lit>
              <c:formatCode>General</c:formatCode>
              <c:ptCount val="1"/>
              <c:pt idx="0">
                <c:v>2022</c:v>
              </c:pt>
            </c:numLit>
          </c:cat>
          <c:val>
            <c:numRef>
              <c:f>'Secchi Depth'!$E$11</c:f>
              <c:numCache>
                <c:formatCode>General</c:formatCode>
                <c:ptCount val="1"/>
                <c:pt idx="0">
                  <c:v>1.5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26B-4A04-921F-904C915D7B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5"/>
        <c:axId val="687511584"/>
        <c:axId val="687515456"/>
      </c:barChart>
      <c:catAx>
        <c:axId val="687511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87515456"/>
        <c:crosses val="autoZero"/>
        <c:auto val="1"/>
        <c:lblAlgn val="ctr"/>
        <c:lblOffset val="100"/>
        <c:noMultiLvlLbl val="0"/>
      </c:catAx>
      <c:valAx>
        <c:axId val="687515456"/>
        <c:scaling>
          <c:orientation val="minMax"/>
          <c:max val="8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200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Secchi depth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875115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Lit>
              <c:formatCode>General</c:formatCode>
              <c:ptCount val="1"/>
              <c:pt idx="0">
                <c:v>2023</c:v>
              </c:pt>
            </c:numLit>
          </c:cat>
          <c:val>
            <c:numRef>
              <c:f>'Secchi Depth'!$E$12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0-445B-4015-BDA4-8A7F25084DBD}"/>
            </c:ext>
          </c:extLst>
        </c:ser>
        <c:ser>
          <c:idx val="1"/>
          <c:order val="1"/>
          <c:tx>
            <c:v>July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Lit>
              <c:formatCode>General</c:formatCode>
              <c:ptCount val="1"/>
              <c:pt idx="0">
                <c:v>2023</c:v>
              </c:pt>
            </c:numLit>
          </c:cat>
          <c:val>
            <c:numRef>
              <c:f>'Secchi Depth'!$E$13</c:f>
              <c:numCache>
                <c:formatCode>General</c:formatCode>
                <c:ptCount val="1"/>
                <c:pt idx="0">
                  <c:v>2.1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45B-4015-BDA4-8A7F25084DBD}"/>
            </c:ext>
          </c:extLst>
        </c:ser>
        <c:ser>
          <c:idx val="2"/>
          <c:order val="2"/>
          <c:tx>
            <c:v>August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Lit>
              <c:formatCode>General</c:formatCode>
              <c:ptCount val="1"/>
              <c:pt idx="0">
                <c:v>2023</c:v>
              </c:pt>
            </c:numLit>
          </c:cat>
          <c:val>
            <c:numRef>
              <c:f>'Secchi Depth'!$E$14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2-445B-4015-BDA4-8A7F25084DBD}"/>
            </c:ext>
          </c:extLst>
        </c:ser>
        <c:ser>
          <c:idx val="3"/>
          <c:order val="3"/>
          <c:tx>
            <c:v>September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Lit>
              <c:formatCode>General</c:formatCode>
              <c:ptCount val="1"/>
              <c:pt idx="0">
                <c:v>2023</c:v>
              </c:pt>
            </c:numLit>
          </c:cat>
          <c:val>
            <c:numRef>
              <c:f>'Secchi Depth'!$E$15</c:f>
              <c:numCache>
                <c:formatCode>General</c:formatCode>
                <c:ptCount val="1"/>
                <c:pt idx="0">
                  <c:v>2.1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45B-4015-BDA4-8A7F25084DBD}"/>
            </c:ext>
          </c:extLst>
        </c:ser>
        <c:ser>
          <c:idx val="4"/>
          <c:order val="4"/>
          <c:tx>
            <c:v>October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Lit>
              <c:formatCode>General</c:formatCode>
              <c:ptCount val="1"/>
              <c:pt idx="0">
                <c:v>2023</c:v>
              </c:pt>
            </c:numLit>
          </c:cat>
          <c:val>
            <c:numRef>
              <c:f>'Secchi Depth'!$E$16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4-445B-4015-BDA4-8A7F25084D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5"/>
        <c:axId val="687511584"/>
        <c:axId val="687515456"/>
      </c:barChart>
      <c:catAx>
        <c:axId val="687511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87515456"/>
        <c:crosses val="autoZero"/>
        <c:auto val="1"/>
        <c:lblAlgn val="ctr"/>
        <c:lblOffset val="100"/>
        <c:noMultiLvlLbl val="0"/>
      </c:catAx>
      <c:valAx>
        <c:axId val="687515456"/>
        <c:scaling>
          <c:orientation val="minMax"/>
          <c:max val="8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200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Secchi depth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875115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v>Wynonah</c:v>
          </c:tx>
          <c:spPr>
            <a:ln w="1270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'Secchi Depth'!$I$3:$I$6</c:f>
              <c:numCache>
                <c:formatCode>General</c:formatCode>
                <c:ptCount val="4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</c:numCache>
            </c:numRef>
          </c:xVal>
          <c:yVal>
            <c:numRef>
              <c:f>'Secchi Depth'!$J$3:$J$6</c:f>
              <c:numCache>
                <c:formatCode>General</c:formatCode>
                <c:ptCount val="4"/>
                <c:pt idx="0">
                  <c:v>4.8</c:v>
                </c:pt>
                <c:pt idx="1">
                  <c:v>4.625</c:v>
                </c:pt>
                <c:pt idx="2">
                  <c:v>6.1</c:v>
                </c:pt>
                <c:pt idx="3">
                  <c:v>4.8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4A8-4FE0-ACC9-65FA42D53D8B}"/>
            </c:ext>
          </c:extLst>
        </c:ser>
        <c:ser>
          <c:idx val="1"/>
          <c:order val="1"/>
          <c:tx>
            <c:v>Fawn</c:v>
          </c:tx>
          <c:spPr>
            <a:ln w="1270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'Secchi Depth'!$I$7:$I$10</c:f>
              <c:numCache>
                <c:formatCode>General</c:formatCode>
                <c:ptCount val="4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</c:numCache>
            </c:numRef>
          </c:xVal>
          <c:yVal>
            <c:numRef>
              <c:f>'Secchi Depth'!$J$7:$J$10</c:f>
              <c:numCache>
                <c:formatCode>General</c:formatCode>
                <c:ptCount val="4"/>
                <c:pt idx="0">
                  <c:v>4.833333333333333</c:v>
                </c:pt>
                <c:pt idx="1">
                  <c:v>5.3</c:v>
                </c:pt>
                <c:pt idx="2">
                  <c:v>2.1</c:v>
                </c:pt>
                <c:pt idx="3">
                  <c:v>2.4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4A8-4FE0-ACC9-65FA42D53D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4608352"/>
        <c:axId val="574606944"/>
      </c:scatterChart>
      <c:valAx>
        <c:axId val="574608352"/>
        <c:scaling>
          <c:orientation val="minMax"/>
          <c:max val="2024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574606944"/>
        <c:crosses val="autoZero"/>
        <c:crossBetween val="midCat"/>
        <c:majorUnit val="1"/>
      </c:valAx>
      <c:valAx>
        <c:axId val="574606944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200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Secchi depth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57460835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4933333333333332"/>
          <c:y val="7.8410979877515288E-2"/>
          <c:w val="0.20066666666666669"/>
          <c:h val="0.15799285505978419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'Secchi Depth'!$A$32</c:f>
              <c:strCache>
                <c:ptCount val="1"/>
                <c:pt idx="0">
                  <c:v>June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'Secchi Depth'!$C$32</c:f>
              <c:strCache>
                <c:ptCount val="1"/>
                <c:pt idx="0">
                  <c:v>2024</c:v>
                </c:pt>
              </c:strCache>
            </c:strRef>
          </c:cat>
          <c:val>
            <c:numRef>
              <c:f>'Secchi Depth'!$E$32</c:f>
              <c:numCache>
                <c:formatCode>General</c:formatCode>
                <c:ptCount val="1"/>
                <c:pt idx="0">
                  <c:v>5.2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9F-43AC-8134-3ABA0EE3A801}"/>
            </c:ext>
          </c:extLst>
        </c:ser>
        <c:ser>
          <c:idx val="1"/>
          <c:order val="1"/>
          <c:tx>
            <c:strRef>
              <c:f>'Secchi Depth'!$A$33</c:f>
              <c:strCache>
                <c:ptCount val="1"/>
                <c:pt idx="0">
                  <c:v>July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'Secchi Depth'!$C$32</c:f>
              <c:strCache>
                <c:ptCount val="1"/>
                <c:pt idx="0">
                  <c:v>2024</c:v>
                </c:pt>
              </c:strCache>
            </c:strRef>
          </c:cat>
          <c:val>
            <c:numRef>
              <c:f>'Secchi Depth'!$E$33</c:f>
              <c:numCache>
                <c:formatCode>General</c:formatCode>
                <c:ptCount val="1"/>
                <c:pt idx="0">
                  <c:v>5.2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D9F-43AC-8134-3ABA0EE3A801}"/>
            </c:ext>
          </c:extLst>
        </c:ser>
        <c:ser>
          <c:idx val="2"/>
          <c:order val="2"/>
          <c:tx>
            <c:strRef>
              <c:f>'Secchi Depth'!$A$34</c:f>
              <c:strCache>
                <c:ptCount val="1"/>
                <c:pt idx="0">
                  <c:v>August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'Secchi Depth'!$C$32</c:f>
              <c:strCache>
                <c:ptCount val="1"/>
                <c:pt idx="0">
                  <c:v>2024</c:v>
                </c:pt>
              </c:strCache>
            </c:strRef>
          </c:cat>
          <c:val>
            <c:numRef>
              <c:f>'Secchi Depth'!$E$34</c:f>
              <c:numCache>
                <c:formatCode>General</c:formatCode>
                <c:ptCount val="1"/>
                <c:pt idx="0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D9F-43AC-8134-3ABA0EE3A801}"/>
            </c:ext>
          </c:extLst>
        </c:ser>
        <c:ser>
          <c:idx val="3"/>
          <c:order val="3"/>
          <c:tx>
            <c:strRef>
              <c:f>'Secchi Depth'!$A$35</c:f>
              <c:strCache>
                <c:ptCount val="1"/>
                <c:pt idx="0">
                  <c:v>October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'Secchi Depth'!$C$32</c:f>
              <c:strCache>
                <c:ptCount val="1"/>
                <c:pt idx="0">
                  <c:v>2024</c:v>
                </c:pt>
              </c:strCache>
            </c:strRef>
          </c:cat>
          <c:val>
            <c:numRef>
              <c:f>'Secchi Depth'!$E$35</c:f>
              <c:numCache>
                <c:formatCode>General</c:formatCode>
                <c:ptCount val="1"/>
                <c:pt idx="0">
                  <c:v>4.9000000000000004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D9F-43AC-8134-3ABA0EE3A8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axId val="687511584"/>
        <c:axId val="687515456"/>
      </c:barChart>
      <c:catAx>
        <c:axId val="687511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87515456"/>
        <c:crosses val="autoZero"/>
        <c:auto val="1"/>
        <c:lblAlgn val="ctr"/>
        <c:lblOffset val="100"/>
        <c:noMultiLvlLbl val="0"/>
      </c:catAx>
      <c:valAx>
        <c:axId val="687515456"/>
        <c:scaling>
          <c:orientation val="minMax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200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Secchi depth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875115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81958816154635339"/>
          <c:y val="2.7258142117943335E-2"/>
          <c:w val="0.14268944309418408"/>
          <c:h val="0.3083582692868346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June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'Secchi Depth'!$E$36</c:f>
              <c:numCache>
                <c:formatCode>General</c:formatCode>
                <c:ptCount val="1"/>
                <c:pt idx="0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3AF-4AF4-83A8-CDB942684EE6}"/>
            </c:ext>
          </c:extLst>
        </c:ser>
        <c:ser>
          <c:idx val="1"/>
          <c:order val="1"/>
          <c:tx>
            <c:v>July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Lit>
              <c:formatCode>General</c:formatCode>
              <c:ptCount val="1"/>
              <c:pt idx="0">
                <c:v>2024</c:v>
              </c:pt>
            </c:numLit>
          </c:cat>
          <c:val>
            <c:numRef>
              <c:f>'Secchi Depth'!$E$37</c:f>
              <c:numCache>
                <c:formatCode>General</c:formatCode>
                <c:ptCount val="1"/>
                <c:pt idx="0">
                  <c:v>1.8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3AF-4AF4-83A8-CDB942684EE6}"/>
            </c:ext>
          </c:extLst>
        </c:ser>
        <c:ser>
          <c:idx val="2"/>
          <c:order val="2"/>
          <c:tx>
            <c:v>August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Lit>
              <c:formatCode>General</c:formatCode>
              <c:ptCount val="1"/>
              <c:pt idx="0">
                <c:v>2024</c:v>
              </c:pt>
            </c:numLit>
          </c:cat>
          <c:val>
            <c:numRef>
              <c:f>'Secchi Depth'!$E$38</c:f>
              <c:numCache>
                <c:formatCode>General</c:formatCode>
                <c:ptCount val="1"/>
                <c:pt idx="0">
                  <c:v>2.4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3AF-4AF4-83A8-CDB942684EE6}"/>
            </c:ext>
          </c:extLst>
        </c:ser>
        <c:ser>
          <c:idx val="3"/>
          <c:order val="3"/>
          <c:tx>
            <c:strRef>
              <c:f>'Secchi Depth'!$A$39</c:f>
              <c:strCache>
                <c:ptCount val="1"/>
                <c:pt idx="0">
                  <c:v>October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'Secchi Depth'!$E$39</c:f>
              <c:numCache>
                <c:formatCode>General</c:formatCode>
                <c:ptCount val="1"/>
                <c:pt idx="0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310-4DFD-8DB2-B16AEFE07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5"/>
        <c:axId val="687511584"/>
        <c:axId val="687515456"/>
      </c:barChart>
      <c:catAx>
        <c:axId val="687511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87515456"/>
        <c:crosses val="autoZero"/>
        <c:auto val="1"/>
        <c:lblAlgn val="ctr"/>
        <c:lblOffset val="100"/>
        <c:noMultiLvlLbl val="0"/>
      </c:catAx>
      <c:valAx>
        <c:axId val="687515456"/>
        <c:scaling>
          <c:orientation val="minMax"/>
          <c:max val="8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200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Secchi depth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875115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82274310781574833"/>
          <c:y val="4.5358539447721856E-2"/>
          <c:w val="0.16328416694392076"/>
          <c:h val="0.3359877083652755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July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2021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SpatialSecchi!$B$2:$B$7</c:f>
              <c:strCache>
                <c:ptCount val="6"/>
                <c:pt idx="0">
                  <c:v>#10</c:v>
                </c:pt>
                <c:pt idx="1">
                  <c:v>#11</c:v>
                </c:pt>
                <c:pt idx="2">
                  <c:v>#12</c:v>
                </c:pt>
                <c:pt idx="3">
                  <c:v>#13</c:v>
                </c:pt>
                <c:pt idx="4">
                  <c:v>#14</c:v>
                </c:pt>
                <c:pt idx="5">
                  <c:v>#15</c:v>
                </c:pt>
              </c:strCache>
            </c:strRef>
          </c:cat>
          <c:val>
            <c:numRef>
              <c:f>SpatialSecchi!$H$2:$H$7</c:f>
              <c:numCache>
                <c:formatCode>General</c:formatCode>
                <c:ptCount val="6"/>
                <c:pt idx="0">
                  <c:v>4.2671999999999999</c:v>
                </c:pt>
                <c:pt idx="1">
                  <c:v>1.8288000000000002</c:v>
                </c:pt>
                <c:pt idx="2">
                  <c:v>5.4864000000000006</c:v>
                </c:pt>
                <c:pt idx="3">
                  <c:v>0.9144000000000001</c:v>
                </c:pt>
                <c:pt idx="4">
                  <c:v>3.6576000000000004</c:v>
                </c:pt>
                <c:pt idx="5">
                  <c:v>0.9144000000000001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767-4BFF-A81A-982009B8C7AC}"/>
            </c:ext>
          </c:extLst>
        </c:ser>
        <c:ser>
          <c:idx val="1"/>
          <c:order val="1"/>
          <c:tx>
            <c:v>2022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SpatialSecchi!$B$2:$B$7</c:f>
              <c:strCache>
                <c:ptCount val="6"/>
                <c:pt idx="0">
                  <c:v>#10</c:v>
                </c:pt>
                <c:pt idx="1">
                  <c:v>#11</c:v>
                </c:pt>
                <c:pt idx="2">
                  <c:v>#12</c:v>
                </c:pt>
                <c:pt idx="3">
                  <c:v>#13</c:v>
                </c:pt>
                <c:pt idx="4">
                  <c:v>#14</c:v>
                </c:pt>
                <c:pt idx="5">
                  <c:v>#15</c:v>
                </c:pt>
              </c:strCache>
            </c:strRef>
          </c:cat>
          <c:val>
            <c:numRef>
              <c:f>SpatialSecchi!$H$8:$H$13</c:f>
              <c:numCache>
                <c:formatCode>General</c:formatCode>
                <c:ptCount val="6"/>
                <c:pt idx="0">
                  <c:v>2.7432000000000003</c:v>
                </c:pt>
                <c:pt idx="1">
                  <c:v>2.7432000000000003</c:v>
                </c:pt>
                <c:pt idx="2">
                  <c:v>2.7432000000000003</c:v>
                </c:pt>
                <c:pt idx="3">
                  <c:v>0.9144000000000001</c:v>
                </c:pt>
                <c:pt idx="4">
                  <c:v>0.9144000000000001</c:v>
                </c:pt>
                <c:pt idx="5">
                  <c:v>0.9144000000000001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767-4BFF-A81A-982009B8C7AC}"/>
            </c:ext>
          </c:extLst>
        </c:ser>
        <c:ser>
          <c:idx val="2"/>
          <c:order val="2"/>
          <c:tx>
            <c:v>2023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SpatialSecchi!$B$2:$B$7</c:f>
              <c:strCache>
                <c:ptCount val="6"/>
                <c:pt idx="0">
                  <c:v>#10</c:v>
                </c:pt>
                <c:pt idx="1">
                  <c:v>#11</c:v>
                </c:pt>
                <c:pt idx="2">
                  <c:v>#12</c:v>
                </c:pt>
                <c:pt idx="3">
                  <c:v>#13</c:v>
                </c:pt>
                <c:pt idx="4">
                  <c:v>#14</c:v>
                </c:pt>
                <c:pt idx="5">
                  <c:v>#15</c:v>
                </c:pt>
              </c:strCache>
            </c:strRef>
          </c:cat>
          <c:val>
            <c:numRef>
              <c:f>SpatialSecchi!$H$14:$H$19</c:f>
              <c:numCache>
                <c:formatCode>General</c:formatCode>
                <c:ptCount val="6"/>
                <c:pt idx="0">
                  <c:v>2.7432000000000003</c:v>
                </c:pt>
                <c:pt idx="1">
                  <c:v>2.4384000000000001</c:v>
                </c:pt>
                <c:pt idx="2">
                  <c:v>2.7432000000000003</c:v>
                </c:pt>
                <c:pt idx="3">
                  <c:v>1.2192000000000001</c:v>
                </c:pt>
                <c:pt idx="4">
                  <c:v>2.4384000000000001</c:v>
                </c:pt>
                <c:pt idx="5">
                  <c:v>1.2192000000000001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767-4BFF-A81A-982009B8C7AC}"/>
            </c:ext>
          </c:extLst>
        </c:ser>
        <c:ser>
          <c:idx val="3"/>
          <c:order val="3"/>
          <c:tx>
            <c:v>2024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SpatialSecchi!$H$182:$H$187</c:f>
              <c:numCache>
                <c:formatCode>0.00</c:formatCode>
                <c:ptCount val="6"/>
                <c:pt idx="0">
                  <c:v>2.4384000000000001</c:v>
                </c:pt>
                <c:pt idx="2">
                  <c:v>1.8288000000000002</c:v>
                </c:pt>
                <c:pt idx="5">
                  <c:v>1.2192000000000001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A4-4613-89CF-A9AF97EBA4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4"/>
        <c:axId val="690819440"/>
        <c:axId val="690820144"/>
      </c:barChart>
      <c:catAx>
        <c:axId val="6908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90820144"/>
        <c:crosses val="autoZero"/>
        <c:auto val="1"/>
        <c:lblAlgn val="ctr"/>
        <c:lblOffset val="100"/>
        <c:noMultiLvlLbl val="0"/>
      </c:catAx>
      <c:valAx>
        <c:axId val="690820144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200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Secchi depth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908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6028477690288718"/>
          <c:y val="5.7431102362204701E-2"/>
          <c:w val="0.10638188976377955"/>
          <c:h val="0.28557704345534213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Fawn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158681273763254"/>
          <c:y val="0.17573033707865171"/>
          <c:w val="0.81784441962162024"/>
          <c:h val="0.63767743077059191"/>
        </c:manualLayout>
      </c:layout>
      <c:scatterChart>
        <c:scatterStyle val="lineMarker"/>
        <c:varyColors val="0"/>
        <c:ser>
          <c:idx val="5"/>
          <c:order val="0"/>
          <c:tx>
            <c:strRef>
              <c:f>'FAWN PROFILES'!$A$32</c:f>
              <c:strCache>
                <c:ptCount val="1"/>
                <c:pt idx="0">
                  <c:v>25-Jun-22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xVal>
            <c:numRef>
              <c:f>'FAWN PROFILES'!$D$32:$D$33</c:f>
              <c:numCache>
                <c:formatCode>General</c:formatCode>
                <c:ptCount val="2"/>
                <c:pt idx="0">
                  <c:v>7</c:v>
                </c:pt>
                <c:pt idx="1">
                  <c:v>4.45</c:v>
                </c:pt>
              </c:numCache>
            </c:numRef>
          </c:xVal>
          <c:yVal>
            <c:numRef>
              <c:f>'FAWN PROFILES'!$B$32:$B$33</c:f>
              <c:numCache>
                <c:formatCode>General</c:formatCode>
                <c:ptCount val="2"/>
                <c:pt idx="0">
                  <c:v>3</c:v>
                </c:pt>
                <c:pt idx="1">
                  <c:v>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5B9-49BA-B14B-813DDED37EB0}"/>
            </c:ext>
          </c:extLst>
        </c:ser>
        <c:ser>
          <c:idx val="6"/>
          <c:order val="1"/>
          <c:tx>
            <c:strRef>
              <c:f>'FAWN PROFILES'!$A$34</c:f>
              <c:strCache>
                <c:ptCount val="1"/>
                <c:pt idx="0">
                  <c:v>25-Jul-22</c:v>
                </c:pt>
              </c:strCache>
            </c:strRef>
          </c:tx>
          <c:spPr>
            <a:ln w="19050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xVal>
            <c:numRef>
              <c:f>'FAWN PROFILES'!$D$34:$D$42</c:f>
              <c:numCache>
                <c:formatCode>General</c:formatCode>
                <c:ptCount val="9"/>
                <c:pt idx="0">
                  <c:v>8.1999999999999993</c:v>
                </c:pt>
                <c:pt idx="1">
                  <c:v>8.1999999999999993</c:v>
                </c:pt>
                <c:pt idx="2">
                  <c:v>8.1999999999999993</c:v>
                </c:pt>
                <c:pt idx="3">
                  <c:v>8.3000000000000007</c:v>
                </c:pt>
                <c:pt idx="4">
                  <c:v>8.5</c:v>
                </c:pt>
                <c:pt idx="5">
                  <c:v>9.8000000000000007</c:v>
                </c:pt>
                <c:pt idx="6">
                  <c:v>5</c:v>
                </c:pt>
                <c:pt idx="7">
                  <c:v>2</c:v>
                </c:pt>
                <c:pt idx="8">
                  <c:v>1</c:v>
                </c:pt>
              </c:numCache>
            </c:numRef>
          </c:xVal>
          <c:yVal>
            <c:numRef>
              <c:f>'FAWN PROFILES'!$B$34:$B$42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5B9-49BA-B14B-813DDED37EB0}"/>
            </c:ext>
          </c:extLst>
        </c:ser>
        <c:ser>
          <c:idx val="8"/>
          <c:order val="2"/>
          <c:tx>
            <c:strRef>
              <c:f>'FAWN PROFILES'!$A$45</c:f>
              <c:strCache>
                <c:ptCount val="1"/>
                <c:pt idx="0">
                  <c:v>29-Aug-22</c:v>
                </c:pt>
              </c:strCache>
            </c:strRef>
          </c:tx>
          <c:spPr>
            <a:ln w="19050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xVal>
            <c:numRef>
              <c:f>'FAWN PROFILES'!$D$45:$D$53</c:f>
              <c:numCache>
                <c:formatCode>General</c:formatCode>
                <c:ptCount val="9"/>
                <c:pt idx="0">
                  <c:v>8.4</c:v>
                </c:pt>
                <c:pt idx="1">
                  <c:v>8.4</c:v>
                </c:pt>
                <c:pt idx="2">
                  <c:v>8.3000000000000007</c:v>
                </c:pt>
                <c:pt idx="3">
                  <c:v>8.1999999999999993</c:v>
                </c:pt>
                <c:pt idx="4">
                  <c:v>7.2</c:v>
                </c:pt>
                <c:pt idx="5">
                  <c:v>6.7</c:v>
                </c:pt>
                <c:pt idx="6">
                  <c:v>3.1</c:v>
                </c:pt>
                <c:pt idx="7">
                  <c:v>0.8</c:v>
                </c:pt>
                <c:pt idx="8">
                  <c:v>0.6</c:v>
                </c:pt>
              </c:numCache>
            </c:numRef>
          </c:xVal>
          <c:yVal>
            <c:numRef>
              <c:f>'FAWN PROFILES'!$B$45:$B$53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5B9-49BA-B14B-813DDED37EB0}"/>
            </c:ext>
          </c:extLst>
        </c:ser>
        <c:ser>
          <c:idx val="9"/>
          <c:order val="3"/>
          <c:tx>
            <c:strRef>
              <c:f>'FAWN PROFILES'!$A$54</c:f>
              <c:strCache>
                <c:ptCount val="1"/>
                <c:pt idx="0">
                  <c:v>6-Oct-22</c:v>
                </c:pt>
              </c:strCache>
            </c:strRef>
          </c:tx>
          <c:spPr>
            <a:ln w="19050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xVal>
            <c:numRef>
              <c:f>'FAWN PROFILES'!$D$54:$D$55</c:f>
              <c:numCache>
                <c:formatCode>General</c:formatCode>
                <c:ptCount val="2"/>
                <c:pt idx="0">
                  <c:v>5.96</c:v>
                </c:pt>
                <c:pt idx="1">
                  <c:v>5.93</c:v>
                </c:pt>
              </c:numCache>
            </c:numRef>
          </c:xVal>
          <c:yVal>
            <c:numRef>
              <c:f>'FAWN PROFILES'!$B$54:$B$55</c:f>
              <c:numCache>
                <c:formatCode>General</c:formatCode>
                <c:ptCount val="2"/>
                <c:pt idx="0">
                  <c:v>3</c:v>
                </c:pt>
                <c:pt idx="1">
                  <c:v>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5B9-49BA-B14B-813DDED37E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6332728"/>
        <c:axId val="536339448"/>
      </c:scatterChart>
      <c:valAx>
        <c:axId val="536332728"/>
        <c:scaling>
          <c:orientation val="minMax"/>
          <c:max val="14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20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Dissolved Oxygen (mg/L)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0.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536339448"/>
        <c:crosses val="max"/>
        <c:crossBetween val="midCat"/>
      </c:valAx>
      <c:valAx>
        <c:axId val="536339448"/>
        <c:scaling>
          <c:orientation val="maxMin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20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Depth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53633272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239973989899039"/>
          <c:y val="4.63713156545087E-2"/>
          <c:w val="0.16610591933903379"/>
          <c:h val="0.7758674993212055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September/October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2021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SpatialSecchi!$B$38:$B$43</c:f>
              <c:strCache>
                <c:ptCount val="6"/>
                <c:pt idx="0">
                  <c:v>#10</c:v>
                </c:pt>
                <c:pt idx="1">
                  <c:v>#11</c:v>
                </c:pt>
                <c:pt idx="2">
                  <c:v>#12</c:v>
                </c:pt>
                <c:pt idx="3">
                  <c:v>#13</c:v>
                </c:pt>
                <c:pt idx="4">
                  <c:v>#14</c:v>
                </c:pt>
                <c:pt idx="5">
                  <c:v>#15</c:v>
                </c:pt>
              </c:strCache>
            </c:strRef>
          </c:cat>
          <c:val>
            <c:numRef>
              <c:f>SpatialSecchi!$H$38:$H$43</c:f>
              <c:numCache>
                <c:formatCode>General</c:formatCode>
                <c:ptCount val="6"/>
                <c:pt idx="0">
                  <c:v>2.1335999999999999</c:v>
                </c:pt>
                <c:pt idx="1">
                  <c:v>2.1335999999999999</c:v>
                </c:pt>
                <c:pt idx="2">
                  <c:v>2.1335999999999999</c:v>
                </c:pt>
                <c:pt idx="3">
                  <c:v>0.9144000000000001</c:v>
                </c:pt>
                <c:pt idx="4">
                  <c:v>2.7432000000000003</c:v>
                </c:pt>
                <c:pt idx="5">
                  <c:v>0.9144000000000001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6E-4F9E-BD3A-09B7FD147F10}"/>
            </c:ext>
          </c:extLst>
        </c:ser>
        <c:ser>
          <c:idx val="1"/>
          <c:order val="1"/>
          <c:tx>
            <c:v>2022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SpatialSecchi!$B$38:$B$43</c:f>
              <c:strCache>
                <c:ptCount val="6"/>
                <c:pt idx="0">
                  <c:v>#10</c:v>
                </c:pt>
                <c:pt idx="1">
                  <c:v>#11</c:v>
                </c:pt>
                <c:pt idx="2">
                  <c:v>#12</c:v>
                </c:pt>
                <c:pt idx="3">
                  <c:v>#13</c:v>
                </c:pt>
                <c:pt idx="4">
                  <c:v>#14</c:v>
                </c:pt>
                <c:pt idx="5">
                  <c:v>#15</c:v>
                </c:pt>
              </c:strCache>
            </c:strRef>
          </c:cat>
          <c:val>
            <c:numRef>
              <c:f>SpatialSecchi!$H$32:$H$37</c:f>
              <c:numCache>
                <c:formatCode>General</c:formatCode>
                <c:ptCount val="6"/>
                <c:pt idx="0">
                  <c:v>1.8288000000000002</c:v>
                </c:pt>
                <c:pt idx="1">
                  <c:v>1.8288000000000002</c:v>
                </c:pt>
                <c:pt idx="2">
                  <c:v>1.524</c:v>
                </c:pt>
                <c:pt idx="3">
                  <c:v>1.2192000000000001</c:v>
                </c:pt>
                <c:pt idx="4">
                  <c:v>1.524</c:v>
                </c:pt>
                <c:pt idx="5">
                  <c:v>1.8288000000000002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66E-4F9E-BD3A-09B7FD147F10}"/>
            </c:ext>
          </c:extLst>
        </c:ser>
        <c:ser>
          <c:idx val="2"/>
          <c:order val="2"/>
          <c:tx>
            <c:v>2023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SpatialSecchi!$B$38:$B$43</c:f>
              <c:strCache>
                <c:ptCount val="6"/>
                <c:pt idx="0">
                  <c:v>#10</c:v>
                </c:pt>
                <c:pt idx="1">
                  <c:v>#11</c:v>
                </c:pt>
                <c:pt idx="2">
                  <c:v>#12</c:v>
                </c:pt>
                <c:pt idx="3">
                  <c:v>#13</c:v>
                </c:pt>
                <c:pt idx="4">
                  <c:v>#14</c:v>
                </c:pt>
                <c:pt idx="5">
                  <c:v>#15</c:v>
                </c:pt>
              </c:strCache>
            </c:strRef>
          </c:cat>
          <c:val>
            <c:numRef>
              <c:f>SpatialSecchi!$H$44:$H$49</c:f>
              <c:numCache>
                <c:formatCode>General</c:formatCode>
                <c:ptCount val="6"/>
                <c:pt idx="0">
                  <c:v>2.1335999999999999</c:v>
                </c:pt>
                <c:pt idx="1">
                  <c:v>2.7432000000000003</c:v>
                </c:pt>
                <c:pt idx="2">
                  <c:v>2.1335999999999999</c:v>
                </c:pt>
                <c:pt idx="3">
                  <c:v>0.9144000000000001</c:v>
                </c:pt>
                <c:pt idx="4">
                  <c:v>2.1335999999999999</c:v>
                </c:pt>
                <c:pt idx="5">
                  <c:v>0.9144000000000001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66E-4F9E-BD3A-09B7FD147F10}"/>
            </c:ext>
          </c:extLst>
        </c:ser>
        <c:ser>
          <c:idx val="3"/>
          <c:order val="3"/>
          <c:tx>
            <c:strRef>
              <c:f>SpatialSecchi!$E$203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SpatialSecchi!$H$212:$H$217</c:f>
              <c:numCache>
                <c:formatCode>General</c:formatCode>
                <c:ptCount val="6"/>
                <c:pt idx="0" formatCode="0.00">
                  <c:v>2.7432000000000003</c:v>
                </c:pt>
                <c:pt idx="2" formatCode="0.00">
                  <c:v>3.048</c:v>
                </c:pt>
                <c:pt idx="5" formatCode="0.00">
                  <c:v>0.9144000000000001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0C-4EA2-85BE-C5C524B101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4"/>
        <c:axId val="690819440"/>
        <c:axId val="690820144"/>
      </c:barChart>
      <c:catAx>
        <c:axId val="6908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90820144"/>
        <c:crosses val="autoZero"/>
        <c:auto val="1"/>
        <c:lblAlgn val="ctr"/>
        <c:lblOffset val="100"/>
        <c:noMultiLvlLbl val="0"/>
      </c:catAx>
      <c:valAx>
        <c:axId val="690820144"/>
        <c:scaling>
          <c:orientation val="minMax"/>
          <c:max val="6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200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Secchi depth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908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6028477690288718"/>
          <c:y val="5.7431102362204701E-2"/>
          <c:w val="0.10638188976377955"/>
          <c:h val="0.3060668761696268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July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2021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SpatialSecchi!$B$68:$B$76</c:f>
              <c:strCache>
                <c:ptCount val="9"/>
                <c:pt idx="0">
                  <c:v>#1</c:v>
                </c:pt>
                <c:pt idx="1">
                  <c:v>#2</c:v>
                </c:pt>
                <c:pt idx="2">
                  <c:v>#3</c:v>
                </c:pt>
                <c:pt idx="3">
                  <c:v>#4</c:v>
                </c:pt>
                <c:pt idx="4">
                  <c:v>#5</c:v>
                </c:pt>
                <c:pt idx="5">
                  <c:v>#6</c:v>
                </c:pt>
                <c:pt idx="6">
                  <c:v>#7</c:v>
                </c:pt>
                <c:pt idx="7">
                  <c:v>#8</c:v>
                </c:pt>
                <c:pt idx="8">
                  <c:v>#9</c:v>
                </c:pt>
              </c:strCache>
            </c:strRef>
          </c:cat>
          <c:val>
            <c:numRef>
              <c:f>SpatialSecchi!$H$68:$H$76</c:f>
              <c:numCache>
                <c:formatCode>General</c:formatCode>
                <c:ptCount val="9"/>
                <c:pt idx="0">
                  <c:v>6.0960000000000001</c:v>
                </c:pt>
                <c:pt idx="1">
                  <c:v>5.7911999999999999</c:v>
                </c:pt>
                <c:pt idx="2">
                  <c:v>5.7911999999999999</c:v>
                </c:pt>
                <c:pt idx="3">
                  <c:v>0.9144000000000001</c:v>
                </c:pt>
                <c:pt idx="4">
                  <c:v>5.4864000000000006</c:v>
                </c:pt>
                <c:pt idx="5">
                  <c:v>3.048</c:v>
                </c:pt>
                <c:pt idx="6">
                  <c:v>6.0960000000000001</c:v>
                </c:pt>
                <c:pt idx="7">
                  <c:v>0.9144000000000001</c:v>
                </c:pt>
                <c:pt idx="8">
                  <c:v>0.9144000000000001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63-43F1-BFD0-130987F82A9E}"/>
            </c:ext>
          </c:extLst>
        </c:ser>
        <c:ser>
          <c:idx val="1"/>
          <c:order val="1"/>
          <c:tx>
            <c:v>2022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SpatialSecchi!$B$68:$B$76</c:f>
              <c:strCache>
                <c:ptCount val="9"/>
                <c:pt idx="0">
                  <c:v>#1</c:v>
                </c:pt>
                <c:pt idx="1">
                  <c:v>#2</c:v>
                </c:pt>
                <c:pt idx="2">
                  <c:v>#3</c:v>
                </c:pt>
                <c:pt idx="3">
                  <c:v>#4</c:v>
                </c:pt>
                <c:pt idx="4">
                  <c:v>#5</c:v>
                </c:pt>
                <c:pt idx="5">
                  <c:v>#6</c:v>
                </c:pt>
                <c:pt idx="6">
                  <c:v>#7</c:v>
                </c:pt>
                <c:pt idx="7">
                  <c:v>#8</c:v>
                </c:pt>
                <c:pt idx="8">
                  <c:v>#9</c:v>
                </c:pt>
              </c:strCache>
            </c:strRef>
          </c:cat>
          <c:val>
            <c:numRef>
              <c:f>SpatialSecchi!$H$77:$H$85</c:f>
              <c:numCache>
                <c:formatCode>General</c:formatCode>
                <c:ptCount val="9"/>
                <c:pt idx="0">
                  <c:v>4.5720000000000001</c:v>
                </c:pt>
                <c:pt idx="1">
                  <c:v>4.8768000000000002</c:v>
                </c:pt>
                <c:pt idx="2">
                  <c:v>4.5720000000000001</c:v>
                </c:pt>
                <c:pt idx="3">
                  <c:v>0.9144000000000001</c:v>
                </c:pt>
                <c:pt idx="4">
                  <c:v>4.2671999999999999</c:v>
                </c:pt>
                <c:pt idx="5">
                  <c:v>3.9624000000000001</c:v>
                </c:pt>
                <c:pt idx="6">
                  <c:v>5.4864000000000006</c:v>
                </c:pt>
                <c:pt idx="7">
                  <c:v>0.9144000000000001</c:v>
                </c:pt>
                <c:pt idx="8">
                  <c:v>0.9144000000000001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863-43F1-BFD0-130987F82A9E}"/>
            </c:ext>
          </c:extLst>
        </c:ser>
        <c:ser>
          <c:idx val="2"/>
          <c:order val="2"/>
          <c:tx>
            <c:v>2023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SpatialSecchi!$B$68:$B$76</c:f>
              <c:strCache>
                <c:ptCount val="9"/>
                <c:pt idx="0">
                  <c:v>#1</c:v>
                </c:pt>
                <c:pt idx="1">
                  <c:v>#2</c:v>
                </c:pt>
                <c:pt idx="2">
                  <c:v>#3</c:v>
                </c:pt>
                <c:pt idx="3">
                  <c:v>#4</c:v>
                </c:pt>
                <c:pt idx="4">
                  <c:v>#5</c:v>
                </c:pt>
                <c:pt idx="5">
                  <c:v>#6</c:v>
                </c:pt>
                <c:pt idx="6">
                  <c:v>#7</c:v>
                </c:pt>
                <c:pt idx="7">
                  <c:v>#8</c:v>
                </c:pt>
                <c:pt idx="8">
                  <c:v>#9</c:v>
                </c:pt>
              </c:strCache>
            </c:strRef>
          </c:cat>
          <c:val>
            <c:numRef>
              <c:f>SpatialSecchi!$H$86:$H$94</c:f>
              <c:numCache>
                <c:formatCode>General</c:formatCode>
                <c:ptCount val="9"/>
                <c:pt idx="0">
                  <c:v>6.0960000000000001</c:v>
                </c:pt>
                <c:pt idx="5">
                  <c:v>3.6576000000000004</c:v>
                </c:pt>
                <c:pt idx="6">
                  <c:v>5.7911999999999999</c:v>
                </c:pt>
                <c:pt idx="7">
                  <c:v>0.9144000000000001</c:v>
                </c:pt>
                <c:pt idx="8">
                  <c:v>0.9144000000000001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863-43F1-BFD0-130987F82A9E}"/>
            </c:ext>
          </c:extLst>
        </c:ser>
        <c:ser>
          <c:idx val="3"/>
          <c:order val="3"/>
          <c:tx>
            <c:v>2024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SpatialSecchi!$H$173:$H$181</c:f>
              <c:numCache>
                <c:formatCode>0.00</c:formatCode>
                <c:ptCount val="9"/>
                <c:pt idx="0">
                  <c:v>5.1816000000000004</c:v>
                </c:pt>
                <c:pt idx="3">
                  <c:v>1.8288000000000002</c:v>
                </c:pt>
                <c:pt idx="4">
                  <c:v>4.2671999999999999</c:v>
                </c:pt>
                <c:pt idx="5">
                  <c:v>3.9624000000000001</c:v>
                </c:pt>
                <c:pt idx="6">
                  <c:v>3.9624000000000001</c:v>
                </c:pt>
                <c:pt idx="7">
                  <c:v>0.9144000000000001</c:v>
                </c:pt>
                <c:pt idx="8">
                  <c:v>0.9144000000000001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DC-4A8D-ACF3-A1258BF62B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4"/>
        <c:axId val="690819440"/>
        <c:axId val="690820144"/>
      </c:barChart>
      <c:catAx>
        <c:axId val="6908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90820144"/>
        <c:crosses val="autoZero"/>
        <c:auto val="1"/>
        <c:lblAlgn val="ctr"/>
        <c:lblOffset val="100"/>
        <c:noMultiLvlLbl val="0"/>
      </c:catAx>
      <c:valAx>
        <c:axId val="690820144"/>
        <c:scaling>
          <c:orientation val="minMax"/>
          <c:max val="8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200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Secchi depth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908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6028477690288718"/>
          <c:y val="5.7431102362204701E-2"/>
          <c:w val="0.10638188976377955"/>
          <c:h val="0.30538216280011976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September/October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2021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SpatialSecchi!$B$140:$B$148</c:f>
              <c:strCache>
                <c:ptCount val="9"/>
                <c:pt idx="0">
                  <c:v>#1</c:v>
                </c:pt>
                <c:pt idx="1">
                  <c:v>#2</c:v>
                </c:pt>
                <c:pt idx="2">
                  <c:v>#3</c:v>
                </c:pt>
                <c:pt idx="3">
                  <c:v>#4</c:v>
                </c:pt>
                <c:pt idx="4">
                  <c:v>#5</c:v>
                </c:pt>
                <c:pt idx="5">
                  <c:v>#6</c:v>
                </c:pt>
                <c:pt idx="6">
                  <c:v>#7</c:v>
                </c:pt>
                <c:pt idx="7">
                  <c:v>#8</c:v>
                </c:pt>
                <c:pt idx="8">
                  <c:v>#9</c:v>
                </c:pt>
              </c:strCache>
            </c:strRef>
          </c:cat>
          <c:val>
            <c:numRef>
              <c:f>SpatialSecchi!$H$140:$H$148</c:f>
              <c:numCache>
                <c:formatCode>General</c:formatCode>
                <c:ptCount val="9"/>
                <c:pt idx="0">
                  <c:v>4.8768000000000002</c:v>
                </c:pt>
                <c:pt idx="1">
                  <c:v>5.7911999999999999</c:v>
                </c:pt>
                <c:pt idx="2">
                  <c:v>6.0960000000000001</c:v>
                </c:pt>
                <c:pt idx="3">
                  <c:v>0.9144000000000001</c:v>
                </c:pt>
                <c:pt idx="4">
                  <c:v>4.5720000000000001</c:v>
                </c:pt>
                <c:pt idx="5">
                  <c:v>4.5720000000000001</c:v>
                </c:pt>
                <c:pt idx="6">
                  <c:v>4.5720000000000001</c:v>
                </c:pt>
                <c:pt idx="7">
                  <c:v>0.9144000000000001</c:v>
                </c:pt>
                <c:pt idx="8">
                  <c:v>0.9144000000000001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5A-453C-8E59-A820C40A4B45}"/>
            </c:ext>
          </c:extLst>
        </c:ser>
        <c:ser>
          <c:idx val="1"/>
          <c:order val="1"/>
          <c:tx>
            <c:v>2022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SpatialSecchi!$B$140:$B$148</c:f>
              <c:strCache>
                <c:ptCount val="9"/>
                <c:pt idx="0">
                  <c:v>#1</c:v>
                </c:pt>
                <c:pt idx="1">
                  <c:v>#2</c:v>
                </c:pt>
                <c:pt idx="2">
                  <c:v>#3</c:v>
                </c:pt>
                <c:pt idx="3">
                  <c:v>#4</c:v>
                </c:pt>
                <c:pt idx="4">
                  <c:v>#5</c:v>
                </c:pt>
                <c:pt idx="5">
                  <c:v>#6</c:v>
                </c:pt>
                <c:pt idx="6">
                  <c:v>#7</c:v>
                </c:pt>
                <c:pt idx="7">
                  <c:v>#8</c:v>
                </c:pt>
                <c:pt idx="8">
                  <c:v>#9</c:v>
                </c:pt>
              </c:strCache>
            </c:strRef>
          </c:cat>
          <c:val>
            <c:numRef>
              <c:f>SpatialSecchi!$H$131:$H$139</c:f>
              <c:numCache>
                <c:formatCode>General</c:formatCode>
                <c:ptCount val="9"/>
                <c:pt idx="0">
                  <c:v>4.8768000000000002</c:v>
                </c:pt>
                <c:pt idx="1">
                  <c:v>4.8768000000000002</c:v>
                </c:pt>
                <c:pt idx="2">
                  <c:v>3.6576000000000004</c:v>
                </c:pt>
                <c:pt idx="3">
                  <c:v>0.9144000000000001</c:v>
                </c:pt>
                <c:pt idx="4">
                  <c:v>3.3528000000000002</c:v>
                </c:pt>
                <c:pt idx="5">
                  <c:v>3.3528000000000002</c:v>
                </c:pt>
                <c:pt idx="6">
                  <c:v>4.2671999999999999</c:v>
                </c:pt>
                <c:pt idx="7">
                  <c:v>0.9144000000000001</c:v>
                </c:pt>
                <c:pt idx="8">
                  <c:v>0.9144000000000001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55A-453C-8E59-A820C40A4B45}"/>
            </c:ext>
          </c:extLst>
        </c:ser>
        <c:ser>
          <c:idx val="2"/>
          <c:order val="2"/>
          <c:tx>
            <c:v>2023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SpatialSecchi!$B$140:$B$148</c:f>
              <c:strCache>
                <c:ptCount val="9"/>
                <c:pt idx="0">
                  <c:v>#1</c:v>
                </c:pt>
                <c:pt idx="1">
                  <c:v>#2</c:v>
                </c:pt>
                <c:pt idx="2">
                  <c:v>#3</c:v>
                </c:pt>
                <c:pt idx="3">
                  <c:v>#4</c:v>
                </c:pt>
                <c:pt idx="4">
                  <c:v>#5</c:v>
                </c:pt>
                <c:pt idx="5">
                  <c:v>#6</c:v>
                </c:pt>
                <c:pt idx="6">
                  <c:v>#7</c:v>
                </c:pt>
                <c:pt idx="7">
                  <c:v>#8</c:v>
                </c:pt>
                <c:pt idx="8">
                  <c:v>#9</c:v>
                </c:pt>
              </c:strCache>
            </c:strRef>
          </c:cat>
          <c:val>
            <c:numRef>
              <c:f>SpatialSecchi!$H$149:$H$157</c:f>
              <c:numCache>
                <c:formatCode>General</c:formatCode>
                <c:ptCount val="9"/>
                <c:pt idx="0">
                  <c:v>7.3152000000000008</c:v>
                </c:pt>
                <c:pt idx="4">
                  <c:v>5.4864000000000006</c:v>
                </c:pt>
                <c:pt idx="5">
                  <c:v>3.6576000000000004</c:v>
                </c:pt>
                <c:pt idx="6">
                  <c:v>3.9624000000000001</c:v>
                </c:pt>
                <c:pt idx="7">
                  <c:v>0.9144000000000001</c:v>
                </c:pt>
                <c:pt idx="8">
                  <c:v>0.9144000000000001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55A-453C-8E59-A820C40A4B45}"/>
            </c:ext>
          </c:extLst>
        </c:ser>
        <c:ser>
          <c:idx val="3"/>
          <c:order val="3"/>
          <c:tx>
            <c:strRef>
              <c:f>SpatialSecchi!$E$203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SpatialSecchi!$H$203:$H$211</c:f>
              <c:numCache>
                <c:formatCode>General</c:formatCode>
                <c:ptCount val="9"/>
                <c:pt idx="0" formatCode="0.00">
                  <c:v>4.8768000000000002</c:v>
                </c:pt>
                <c:pt idx="3" formatCode="0.00">
                  <c:v>0.9144000000000001</c:v>
                </c:pt>
                <c:pt idx="4" formatCode="0.00">
                  <c:v>4.5720000000000001</c:v>
                </c:pt>
                <c:pt idx="5" formatCode="0.00">
                  <c:v>5.1816000000000004</c:v>
                </c:pt>
                <c:pt idx="6" formatCode="0.00">
                  <c:v>3.9624000000000001</c:v>
                </c:pt>
                <c:pt idx="7" formatCode="0.00">
                  <c:v>1.2192000000000001</c:v>
                </c:pt>
                <c:pt idx="8" formatCode="0.00">
                  <c:v>0.9144000000000001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1E-4C62-9859-95026EE77A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4"/>
        <c:axId val="690819440"/>
        <c:axId val="690820144"/>
      </c:barChart>
      <c:catAx>
        <c:axId val="6908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90820144"/>
        <c:crosses val="autoZero"/>
        <c:auto val="1"/>
        <c:lblAlgn val="ctr"/>
        <c:lblOffset val="100"/>
        <c:noMultiLvlLbl val="0"/>
      </c:catAx>
      <c:valAx>
        <c:axId val="690820144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200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Secchi depth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908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6028477690288718"/>
          <c:y val="5.7431102362204701E-2"/>
          <c:w val="0.10638188976377955"/>
          <c:h val="0.30538216280011976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May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2021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SpatialSecchi!$B$95:$B$103</c:f>
              <c:strCache>
                <c:ptCount val="9"/>
                <c:pt idx="0">
                  <c:v>#1</c:v>
                </c:pt>
                <c:pt idx="1">
                  <c:v>#2</c:v>
                </c:pt>
                <c:pt idx="2">
                  <c:v>#3</c:v>
                </c:pt>
                <c:pt idx="3">
                  <c:v>#4</c:v>
                </c:pt>
                <c:pt idx="4">
                  <c:v>#5</c:v>
                </c:pt>
                <c:pt idx="5">
                  <c:v>#6</c:v>
                </c:pt>
                <c:pt idx="6">
                  <c:v>#7</c:v>
                </c:pt>
                <c:pt idx="7">
                  <c:v>#8</c:v>
                </c:pt>
                <c:pt idx="8">
                  <c:v>#9</c:v>
                </c:pt>
              </c:strCache>
            </c:strRef>
          </c:cat>
          <c:val>
            <c:numRef>
              <c:f>SpatialSecchi!$H$95:$H$103</c:f>
              <c:numCache>
                <c:formatCode>General</c:formatCode>
                <c:ptCount val="9"/>
                <c:pt idx="0">
                  <c:v>4.5720000000000001</c:v>
                </c:pt>
                <c:pt idx="1">
                  <c:v>5.1816000000000004</c:v>
                </c:pt>
                <c:pt idx="2">
                  <c:v>5.4864000000000006</c:v>
                </c:pt>
                <c:pt idx="3">
                  <c:v>5.4864000000000006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5A-47B7-B0B9-25CD1562BB57}"/>
            </c:ext>
          </c:extLst>
        </c:ser>
        <c:ser>
          <c:idx val="1"/>
          <c:order val="1"/>
          <c:tx>
            <c:v>2022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SpatialSecchi!$B$95:$B$103</c:f>
              <c:strCache>
                <c:ptCount val="9"/>
                <c:pt idx="0">
                  <c:v>#1</c:v>
                </c:pt>
                <c:pt idx="1">
                  <c:v>#2</c:v>
                </c:pt>
                <c:pt idx="2">
                  <c:v>#3</c:v>
                </c:pt>
                <c:pt idx="3">
                  <c:v>#4</c:v>
                </c:pt>
                <c:pt idx="4">
                  <c:v>#5</c:v>
                </c:pt>
                <c:pt idx="5">
                  <c:v>#6</c:v>
                </c:pt>
                <c:pt idx="6">
                  <c:v>#7</c:v>
                </c:pt>
                <c:pt idx="7">
                  <c:v>#8</c:v>
                </c:pt>
                <c:pt idx="8">
                  <c:v>#9</c:v>
                </c:pt>
              </c:strCache>
            </c:strRef>
          </c:cat>
          <c:val>
            <c:numRef>
              <c:f>SpatialSecchi!$H$104:$H$112</c:f>
              <c:numCache>
                <c:formatCode>General</c:formatCode>
                <c:ptCount val="9"/>
                <c:pt idx="0">
                  <c:v>5.1816000000000004</c:v>
                </c:pt>
                <c:pt idx="1">
                  <c:v>6.0960000000000001</c:v>
                </c:pt>
                <c:pt idx="2">
                  <c:v>5.4864000000000006</c:v>
                </c:pt>
                <c:pt idx="3">
                  <c:v>0.9144000000000001</c:v>
                </c:pt>
                <c:pt idx="4">
                  <c:v>4.5720000000000001</c:v>
                </c:pt>
                <c:pt idx="5">
                  <c:v>4.5720000000000001</c:v>
                </c:pt>
                <c:pt idx="6">
                  <c:v>4.5720000000000001</c:v>
                </c:pt>
                <c:pt idx="7">
                  <c:v>1.524</c:v>
                </c:pt>
                <c:pt idx="8">
                  <c:v>0.9144000000000001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95A-47B7-B0B9-25CD1562BB57}"/>
            </c:ext>
          </c:extLst>
        </c:ser>
        <c:ser>
          <c:idx val="2"/>
          <c:order val="2"/>
          <c:tx>
            <c:v>2023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SpatialSecchi!$B$95:$B$103</c:f>
              <c:strCache>
                <c:ptCount val="9"/>
                <c:pt idx="0">
                  <c:v>#1</c:v>
                </c:pt>
                <c:pt idx="1">
                  <c:v>#2</c:v>
                </c:pt>
                <c:pt idx="2">
                  <c:v>#3</c:v>
                </c:pt>
                <c:pt idx="3">
                  <c:v>#4</c:v>
                </c:pt>
                <c:pt idx="4">
                  <c:v>#5</c:v>
                </c:pt>
                <c:pt idx="5">
                  <c:v>#6</c:v>
                </c:pt>
                <c:pt idx="6">
                  <c:v>#7</c:v>
                </c:pt>
                <c:pt idx="7">
                  <c:v>#8</c:v>
                </c:pt>
                <c:pt idx="8">
                  <c:v>#9</c:v>
                </c:pt>
              </c:strCache>
            </c:strRef>
          </c:cat>
          <c:val>
            <c:numRef>
              <c:f>SpatialSecchi!$H$113:$H$121</c:f>
              <c:numCache>
                <c:formatCode>General</c:formatCode>
                <c:ptCount val="9"/>
                <c:pt idx="0">
                  <c:v>6.4008000000000003</c:v>
                </c:pt>
                <c:pt idx="1">
                  <c:v>5.4864000000000006</c:v>
                </c:pt>
                <c:pt idx="2">
                  <c:v>5.1816000000000004</c:v>
                </c:pt>
                <c:pt idx="3">
                  <c:v>1.524</c:v>
                </c:pt>
                <c:pt idx="4">
                  <c:v>5.7911999999999999</c:v>
                </c:pt>
                <c:pt idx="5">
                  <c:v>4.2671999999999999</c:v>
                </c:pt>
                <c:pt idx="6">
                  <c:v>5.7911999999999999</c:v>
                </c:pt>
                <c:pt idx="7">
                  <c:v>0.9144000000000001</c:v>
                </c:pt>
                <c:pt idx="8">
                  <c:v>0.9144000000000001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95A-47B7-B0B9-25CD1562BB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4"/>
        <c:axId val="690819440"/>
        <c:axId val="690820144"/>
      </c:barChart>
      <c:catAx>
        <c:axId val="6908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90820144"/>
        <c:crosses val="autoZero"/>
        <c:auto val="1"/>
        <c:lblAlgn val="ctr"/>
        <c:lblOffset val="100"/>
        <c:noMultiLvlLbl val="0"/>
      </c:catAx>
      <c:valAx>
        <c:axId val="690820144"/>
        <c:scaling>
          <c:orientation val="minMax"/>
          <c:max val="8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200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Secchi depth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908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6028477690288718"/>
          <c:y val="5.7431102362204701E-2"/>
          <c:w val="0.10638188976377955"/>
          <c:h val="0.2369892825896763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Fawn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July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SpatialSecchi!$B$14:$B$19</c:f>
              <c:strCache>
                <c:ptCount val="6"/>
                <c:pt idx="0">
                  <c:v>#10</c:v>
                </c:pt>
                <c:pt idx="1">
                  <c:v>#11</c:v>
                </c:pt>
                <c:pt idx="2">
                  <c:v>#12</c:v>
                </c:pt>
                <c:pt idx="3">
                  <c:v>#13</c:v>
                </c:pt>
                <c:pt idx="4">
                  <c:v>#14</c:v>
                </c:pt>
                <c:pt idx="5">
                  <c:v>#15</c:v>
                </c:pt>
              </c:strCache>
            </c:strRef>
          </c:cat>
          <c:val>
            <c:numRef>
              <c:f>SpatialSecchi!$H$14:$H$19</c:f>
              <c:numCache>
                <c:formatCode>General</c:formatCode>
                <c:ptCount val="6"/>
                <c:pt idx="0">
                  <c:v>2.7432000000000003</c:v>
                </c:pt>
                <c:pt idx="1">
                  <c:v>2.4384000000000001</c:v>
                </c:pt>
                <c:pt idx="2">
                  <c:v>2.7432000000000003</c:v>
                </c:pt>
                <c:pt idx="3">
                  <c:v>1.2192000000000001</c:v>
                </c:pt>
                <c:pt idx="4">
                  <c:v>2.4384000000000001</c:v>
                </c:pt>
                <c:pt idx="5">
                  <c:v>1.2192000000000001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D0-4B53-B23B-D36A5CDDD06A}"/>
            </c:ext>
          </c:extLst>
        </c:ser>
        <c:ser>
          <c:idx val="1"/>
          <c:order val="1"/>
          <c:tx>
            <c:v>September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SpatialSecchi!$B$14:$B$19</c:f>
              <c:strCache>
                <c:ptCount val="6"/>
                <c:pt idx="0">
                  <c:v>#10</c:v>
                </c:pt>
                <c:pt idx="1">
                  <c:v>#11</c:v>
                </c:pt>
                <c:pt idx="2">
                  <c:v>#12</c:v>
                </c:pt>
                <c:pt idx="3">
                  <c:v>#13</c:v>
                </c:pt>
                <c:pt idx="4">
                  <c:v>#14</c:v>
                </c:pt>
                <c:pt idx="5">
                  <c:v>#15</c:v>
                </c:pt>
              </c:strCache>
            </c:strRef>
          </c:cat>
          <c:val>
            <c:numRef>
              <c:f>SpatialSecchi!$H$44:$H$49</c:f>
              <c:numCache>
                <c:formatCode>General</c:formatCode>
                <c:ptCount val="6"/>
                <c:pt idx="0">
                  <c:v>2.1335999999999999</c:v>
                </c:pt>
                <c:pt idx="1">
                  <c:v>2.7432000000000003</c:v>
                </c:pt>
                <c:pt idx="2">
                  <c:v>2.1335999999999999</c:v>
                </c:pt>
                <c:pt idx="3">
                  <c:v>0.9144000000000001</c:v>
                </c:pt>
                <c:pt idx="4">
                  <c:v>2.1335999999999999</c:v>
                </c:pt>
                <c:pt idx="5">
                  <c:v>0.9144000000000001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DD0-4B53-B23B-D36A5CDDD0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4"/>
        <c:axId val="690819440"/>
        <c:axId val="690820144"/>
      </c:barChart>
      <c:catAx>
        <c:axId val="6908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90820144"/>
        <c:crosses val="autoZero"/>
        <c:auto val="1"/>
        <c:lblAlgn val="ctr"/>
        <c:lblOffset val="100"/>
        <c:noMultiLvlLbl val="0"/>
      </c:catAx>
      <c:valAx>
        <c:axId val="690820144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200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Secchi depth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908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6584033245844274"/>
          <c:y val="5.7431102362204701E-2"/>
          <c:w val="0.20082633420822396"/>
          <c:h val="0.12587817147856517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Wynonah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SpatialSecchi!$D$159</c:f>
              <c:strCache>
                <c:ptCount val="1"/>
                <c:pt idx="0">
                  <c:v>June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SpatialSecchi!$B$113:$B$121</c:f>
              <c:strCache>
                <c:ptCount val="9"/>
                <c:pt idx="0">
                  <c:v>#1</c:v>
                </c:pt>
                <c:pt idx="1">
                  <c:v>#2</c:v>
                </c:pt>
                <c:pt idx="2">
                  <c:v>#3</c:v>
                </c:pt>
                <c:pt idx="3">
                  <c:v>#4</c:v>
                </c:pt>
                <c:pt idx="4">
                  <c:v>#5</c:v>
                </c:pt>
                <c:pt idx="5">
                  <c:v>#6</c:v>
                </c:pt>
                <c:pt idx="6">
                  <c:v>#7</c:v>
                </c:pt>
                <c:pt idx="7">
                  <c:v>#8</c:v>
                </c:pt>
                <c:pt idx="8">
                  <c:v>#9</c:v>
                </c:pt>
              </c:strCache>
            </c:strRef>
          </c:cat>
          <c:val>
            <c:numRef>
              <c:f>SpatialSecchi!$H$158:$H$166</c:f>
              <c:numCache>
                <c:formatCode>0.00</c:formatCode>
                <c:ptCount val="9"/>
                <c:pt idx="1">
                  <c:v>5.1816000000000004</c:v>
                </c:pt>
                <c:pt idx="3">
                  <c:v>0.9144000000000001</c:v>
                </c:pt>
                <c:pt idx="4">
                  <c:v>4.2671999999999999</c:v>
                </c:pt>
                <c:pt idx="5">
                  <c:v>4.2671999999999999</c:v>
                </c:pt>
                <c:pt idx="6">
                  <c:v>6.4008000000000003</c:v>
                </c:pt>
                <c:pt idx="7">
                  <c:v>0.9144000000000001</c:v>
                </c:pt>
                <c:pt idx="8">
                  <c:v>0.9144000000000001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9C-4415-9C8B-B95527C54997}"/>
            </c:ext>
          </c:extLst>
        </c:ser>
        <c:ser>
          <c:idx val="1"/>
          <c:order val="1"/>
          <c:tx>
            <c:strRef>
              <c:f>SpatialSecchi!$D$173</c:f>
              <c:strCache>
                <c:ptCount val="1"/>
                <c:pt idx="0">
                  <c:v>July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SpatialSecchi!$B$113:$B$121</c:f>
              <c:strCache>
                <c:ptCount val="9"/>
                <c:pt idx="0">
                  <c:v>#1</c:v>
                </c:pt>
                <c:pt idx="1">
                  <c:v>#2</c:v>
                </c:pt>
                <c:pt idx="2">
                  <c:v>#3</c:v>
                </c:pt>
                <c:pt idx="3">
                  <c:v>#4</c:v>
                </c:pt>
                <c:pt idx="4">
                  <c:v>#5</c:v>
                </c:pt>
                <c:pt idx="5">
                  <c:v>#6</c:v>
                </c:pt>
                <c:pt idx="6">
                  <c:v>#7</c:v>
                </c:pt>
                <c:pt idx="7">
                  <c:v>#8</c:v>
                </c:pt>
                <c:pt idx="8">
                  <c:v>#9</c:v>
                </c:pt>
              </c:strCache>
            </c:strRef>
          </c:cat>
          <c:val>
            <c:numRef>
              <c:f>SpatialSecchi!$H$173:$H$181</c:f>
              <c:numCache>
                <c:formatCode>0.00</c:formatCode>
                <c:ptCount val="9"/>
                <c:pt idx="0">
                  <c:v>5.1816000000000004</c:v>
                </c:pt>
                <c:pt idx="3">
                  <c:v>1.8288000000000002</c:v>
                </c:pt>
                <c:pt idx="4">
                  <c:v>4.2671999999999999</c:v>
                </c:pt>
                <c:pt idx="5">
                  <c:v>3.9624000000000001</c:v>
                </c:pt>
                <c:pt idx="6">
                  <c:v>3.9624000000000001</c:v>
                </c:pt>
                <c:pt idx="7">
                  <c:v>0.9144000000000001</c:v>
                </c:pt>
                <c:pt idx="8">
                  <c:v>0.9144000000000001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D9C-4415-9C8B-B95527C54997}"/>
            </c:ext>
          </c:extLst>
        </c:ser>
        <c:ser>
          <c:idx val="2"/>
          <c:order val="2"/>
          <c:tx>
            <c:strRef>
              <c:f>SpatialSecchi!$D$188</c:f>
              <c:strCache>
                <c:ptCount val="1"/>
                <c:pt idx="0">
                  <c:v>August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SpatialSecchi!$B$113:$B$121</c:f>
              <c:strCache>
                <c:ptCount val="9"/>
                <c:pt idx="0">
                  <c:v>#1</c:v>
                </c:pt>
                <c:pt idx="1">
                  <c:v>#2</c:v>
                </c:pt>
                <c:pt idx="2">
                  <c:v>#3</c:v>
                </c:pt>
                <c:pt idx="3">
                  <c:v>#4</c:v>
                </c:pt>
                <c:pt idx="4">
                  <c:v>#5</c:v>
                </c:pt>
                <c:pt idx="5">
                  <c:v>#6</c:v>
                </c:pt>
                <c:pt idx="6">
                  <c:v>#7</c:v>
                </c:pt>
                <c:pt idx="7">
                  <c:v>#8</c:v>
                </c:pt>
                <c:pt idx="8">
                  <c:v>#9</c:v>
                </c:pt>
              </c:strCache>
            </c:strRef>
          </c:cat>
          <c:val>
            <c:numRef>
              <c:f>SpatialSecchi!$H$188:$H$196</c:f>
              <c:numCache>
                <c:formatCode>0.00</c:formatCode>
                <c:ptCount val="9"/>
                <c:pt idx="0">
                  <c:v>3.9624000000000001</c:v>
                </c:pt>
                <c:pt idx="3">
                  <c:v>0.9144000000000001</c:v>
                </c:pt>
                <c:pt idx="4">
                  <c:v>3.9624000000000001</c:v>
                </c:pt>
                <c:pt idx="5">
                  <c:v>3.048</c:v>
                </c:pt>
                <c:pt idx="6">
                  <c:v>4.2671999999999999</c:v>
                </c:pt>
                <c:pt idx="7">
                  <c:v>0.9144000000000001</c:v>
                </c:pt>
                <c:pt idx="8">
                  <c:v>0.9144000000000001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D9C-4415-9C8B-B95527C54997}"/>
            </c:ext>
          </c:extLst>
        </c:ser>
        <c:ser>
          <c:idx val="3"/>
          <c:order val="3"/>
          <c:tx>
            <c:strRef>
              <c:f>SpatialSecchi!$D$203</c:f>
              <c:strCache>
                <c:ptCount val="1"/>
                <c:pt idx="0">
                  <c:v>October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SpatialSecchi!$H$203:$H$211</c:f>
              <c:numCache>
                <c:formatCode>General</c:formatCode>
                <c:ptCount val="9"/>
                <c:pt idx="0" formatCode="0.00">
                  <c:v>4.8768000000000002</c:v>
                </c:pt>
                <c:pt idx="3" formatCode="0.00">
                  <c:v>0.9144000000000001</c:v>
                </c:pt>
                <c:pt idx="4" formatCode="0.00">
                  <c:v>4.5720000000000001</c:v>
                </c:pt>
                <c:pt idx="5" formatCode="0.00">
                  <c:v>5.1816000000000004</c:v>
                </c:pt>
                <c:pt idx="6" formatCode="0.00">
                  <c:v>3.9624000000000001</c:v>
                </c:pt>
                <c:pt idx="7" formatCode="0.00">
                  <c:v>1.2192000000000001</c:v>
                </c:pt>
                <c:pt idx="8" formatCode="0.00">
                  <c:v>0.9144000000000001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14-494B-95A4-1851779482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4"/>
        <c:axId val="690819440"/>
        <c:axId val="690820144"/>
      </c:barChart>
      <c:catAx>
        <c:axId val="6908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90820144"/>
        <c:crosses val="autoZero"/>
        <c:auto val="1"/>
        <c:lblAlgn val="ctr"/>
        <c:lblOffset val="100"/>
        <c:noMultiLvlLbl val="0"/>
      </c:catAx>
      <c:valAx>
        <c:axId val="690820144"/>
        <c:scaling>
          <c:orientation val="minMax"/>
          <c:max val="8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200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Secchi depth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908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7139588801399828"/>
          <c:y val="2.5023694954797317E-2"/>
          <c:w val="0.14340966754155732"/>
          <c:h val="0.3060668761696268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Fawn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SpatialSecchi!$D$167</c:f>
              <c:strCache>
                <c:ptCount val="1"/>
                <c:pt idx="0">
                  <c:v>June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SpatialSecchi!$H$167:$H$172</c:f>
              <c:numCache>
                <c:formatCode>0.00</c:formatCode>
                <c:ptCount val="6"/>
                <c:pt idx="0">
                  <c:v>3.048</c:v>
                </c:pt>
                <c:pt idx="2">
                  <c:v>3.048</c:v>
                </c:pt>
                <c:pt idx="5">
                  <c:v>0.9144000000000001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A4F-4E68-B82A-C418D38C6028}"/>
            </c:ext>
          </c:extLst>
        </c:ser>
        <c:ser>
          <c:idx val="0"/>
          <c:order val="1"/>
          <c:tx>
            <c:v>July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SpatialSecchi!$B$14:$B$19</c:f>
              <c:strCache>
                <c:ptCount val="6"/>
                <c:pt idx="0">
                  <c:v>#10</c:v>
                </c:pt>
                <c:pt idx="1">
                  <c:v>#11</c:v>
                </c:pt>
                <c:pt idx="2">
                  <c:v>#12</c:v>
                </c:pt>
                <c:pt idx="3">
                  <c:v>#13</c:v>
                </c:pt>
                <c:pt idx="4">
                  <c:v>#14</c:v>
                </c:pt>
                <c:pt idx="5">
                  <c:v>#15</c:v>
                </c:pt>
              </c:strCache>
            </c:strRef>
          </c:cat>
          <c:val>
            <c:numRef>
              <c:f>SpatialSecchi!$H$182:$H$187</c:f>
              <c:numCache>
                <c:formatCode>0.00</c:formatCode>
                <c:ptCount val="6"/>
                <c:pt idx="0">
                  <c:v>2.4384000000000001</c:v>
                </c:pt>
                <c:pt idx="2">
                  <c:v>1.8288000000000002</c:v>
                </c:pt>
                <c:pt idx="5">
                  <c:v>1.2192000000000001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4F-4E68-B82A-C418D38C6028}"/>
            </c:ext>
          </c:extLst>
        </c:ser>
        <c:ser>
          <c:idx val="1"/>
          <c:order val="2"/>
          <c:tx>
            <c:strRef>
              <c:f>SpatialSecchi!$D$188</c:f>
              <c:strCache>
                <c:ptCount val="1"/>
                <c:pt idx="0">
                  <c:v>August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SpatialSecchi!$B$14:$B$19</c:f>
              <c:strCache>
                <c:ptCount val="6"/>
                <c:pt idx="0">
                  <c:v>#10</c:v>
                </c:pt>
                <c:pt idx="1">
                  <c:v>#11</c:v>
                </c:pt>
                <c:pt idx="2">
                  <c:v>#12</c:v>
                </c:pt>
                <c:pt idx="3">
                  <c:v>#13</c:v>
                </c:pt>
                <c:pt idx="4">
                  <c:v>#14</c:v>
                </c:pt>
                <c:pt idx="5">
                  <c:v>#15</c:v>
                </c:pt>
              </c:strCache>
            </c:strRef>
          </c:cat>
          <c:val>
            <c:numRef>
              <c:f>SpatialSecchi!$H$197:$H$202</c:f>
              <c:numCache>
                <c:formatCode>0.00</c:formatCode>
                <c:ptCount val="6"/>
                <c:pt idx="0">
                  <c:v>1.8288000000000002</c:v>
                </c:pt>
                <c:pt idx="2">
                  <c:v>2.4384000000000001</c:v>
                </c:pt>
                <c:pt idx="5">
                  <c:v>0.9144000000000001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A4F-4E68-B82A-C418D38C6028}"/>
            </c:ext>
          </c:extLst>
        </c:ser>
        <c:ser>
          <c:idx val="3"/>
          <c:order val="3"/>
          <c:tx>
            <c:strRef>
              <c:f>SpatialSecchi!$D$212</c:f>
              <c:strCache>
                <c:ptCount val="1"/>
                <c:pt idx="0">
                  <c:v>October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SpatialSecchi!$H$212:$H$217</c:f>
              <c:numCache>
                <c:formatCode>General</c:formatCode>
                <c:ptCount val="6"/>
                <c:pt idx="0" formatCode="0.00">
                  <c:v>2.7432000000000003</c:v>
                </c:pt>
                <c:pt idx="2" formatCode="0.00">
                  <c:v>3.048</c:v>
                </c:pt>
                <c:pt idx="5" formatCode="0.00">
                  <c:v>0.9144000000000001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E2-473D-8E7A-C10681617C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4"/>
        <c:axId val="690819440"/>
        <c:axId val="690820144"/>
      </c:barChart>
      <c:catAx>
        <c:axId val="6908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90820144"/>
        <c:crosses val="autoZero"/>
        <c:auto val="1"/>
        <c:lblAlgn val="ctr"/>
        <c:lblOffset val="100"/>
        <c:noMultiLvlLbl val="0"/>
      </c:catAx>
      <c:valAx>
        <c:axId val="690820144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200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Secchi depth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908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6584033245844274"/>
          <c:y val="5.7431102362204701E-2"/>
          <c:w val="0.14340966754155732"/>
          <c:h val="0.3060668761696268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'LiCOR data'!$E$7</c:f>
              <c:strCache>
                <c:ptCount val="1"/>
                <c:pt idx="0">
                  <c:v>Z10%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Lit>
              <c:formatCode>General</c:formatCode>
              <c:ptCount val="3"/>
              <c:pt idx="0">
                <c:v>45555</c:v>
              </c:pt>
            </c:numLit>
          </c:cat>
          <c:val>
            <c:numRef>
              <c:f>'LiCOR data'!$F$7</c:f>
              <c:numCache>
                <c:formatCode>General</c:formatCode>
                <c:ptCount val="1"/>
                <c:pt idx="0">
                  <c:v>0.80016003046357931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59-4461-915F-BB8E56CC7054}"/>
            </c:ext>
          </c:extLst>
        </c:ser>
        <c:ser>
          <c:idx val="1"/>
          <c:order val="1"/>
          <c:tx>
            <c:strRef>
              <c:f>'LiCOR data'!$E$8</c:f>
              <c:strCache>
                <c:ptCount val="1"/>
                <c:pt idx="0">
                  <c:v>Z1%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Lit>
              <c:formatCode>General</c:formatCode>
              <c:ptCount val="3"/>
              <c:pt idx="0">
                <c:v>45555</c:v>
              </c:pt>
            </c:numLit>
          </c:cat>
          <c:val>
            <c:numRef>
              <c:f>'LiCOR data'!$F$8</c:f>
              <c:numCache>
                <c:formatCode>General</c:formatCode>
                <c:ptCount val="1"/>
                <c:pt idx="0">
                  <c:v>1.6003200609271586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B59-4461-915F-BB8E56CC7054}"/>
            </c:ext>
          </c:extLst>
        </c:ser>
        <c:ser>
          <c:idx val="3"/>
          <c:order val="3"/>
          <c:tx>
            <c:strRef>
              <c:f>'LiCOR data'!$E$9</c:f>
              <c:strCache>
                <c:ptCount val="1"/>
                <c:pt idx="0">
                  <c:v>Avg Secchi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Lit>
              <c:formatCode>General</c:formatCode>
              <c:ptCount val="3"/>
              <c:pt idx="0">
                <c:v>45555</c:v>
              </c:pt>
            </c:numLit>
          </c:cat>
          <c:val>
            <c:numRef>
              <c:f>'LiCOR data'!$F$9</c:f>
              <c:numCache>
                <c:formatCode>General</c:formatCode>
                <c:ptCount val="1"/>
                <c:pt idx="0">
                  <c:v>4.8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B59-4461-915F-BB8E56CC70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6948280"/>
        <c:axId val="426950200"/>
      </c:barChart>
      <c:lineChart>
        <c:grouping val="standard"/>
        <c:varyColors val="0"/>
        <c:ser>
          <c:idx val="2"/>
          <c:order val="2"/>
          <c:tx>
            <c:strRef>
              <c:f>'LiCOR data'!$E$6</c:f>
              <c:strCache>
                <c:ptCount val="1"/>
                <c:pt idx="0">
                  <c:v>k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chemeClr val="accent3"/>
              </a:solidFill>
              <a:ln w="9525">
                <a:solidFill>
                  <a:schemeClr val="tx1"/>
                </a:solidFill>
              </a:ln>
              <a:effectLst/>
            </c:spPr>
          </c:marker>
          <c:cat>
            <c:numLit>
              <c:formatCode>General</c:formatCode>
              <c:ptCount val="4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</c:numLit>
          </c:cat>
          <c:val>
            <c:numRef>
              <c:f>'LiCOR data'!$F$6</c:f>
              <c:numCache>
                <c:formatCode>General</c:formatCode>
                <c:ptCount val="1"/>
                <c:pt idx="0">
                  <c:v>2.8776557255178372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B59-4461-915F-BB8E56CC70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6954680"/>
        <c:axId val="426955960"/>
      </c:lineChart>
      <c:catAx>
        <c:axId val="426948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426950200"/>
        <c:crosses val="autoZero"/>
        <c:auto val="0"/>
        <c:lblAlgn val="ctr"/>
        <c:lblOffset val="100"/>
        <c:noMultiLvlLbl val="1"/>
      </c:catAx>
      <c:valAx>
        <c:axId val="42695020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20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Depth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426948280"/>
        <c:crosses val="autoZero"/>
        <c:crossBetween val="between"/>
      </c:valAx>
      <c:valAx>
        <c:axId val="426955960"/>
        <c:scaling>
          <c:orientation val="minMax"/>
          <c:min val="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1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200" i="1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k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1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#,##0.0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426954680"/>
        <c:crosses val="max"/>
        <c:crossBetween val="between"/>
      </c:valAx>
      <c:catAx>
        <c:axId val="4269546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2695596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'LiCOR data'!$E$20</c:f>
              <c:strCache>
                <c:ptCount val="1"/>
                <c:pt idx="0">
                  <c:v>Z10%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Lit>
              <c:formatCode>General</c:formatCode>
              <c:ptCount val="3"/>
              <c:pt idx="0">
                <c:v>45555</c:v>
              </c:pt>
            </c:numLit>
          </c:cat>
          <c:val>
            <c:numRef>
              <c:f>'LiCOR data'!$F$20</c:f>
              <c:numCache>
                <c:formatCode>General</c:formatCode>
                <c:ptCount val="1"/>
                <c:pt idx="0">
                  <c:v>1.8949702498699543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02-4FB3-9CF5-ED6F9FD32814}"/>
            </c:ext>
          </c:extLst>
        </c:ser>
        <c:ser>
          <c:idx val="1"/>
          <c:order val="1"/>
          <c:tx>
            <c:strRef>
              <c:f>'LiCOR data'!$E$21</c:f>
              <c:strCache>
                <c:ptCount val="1"/>
                <c:pt idx="0">
                  <c:v>Z1%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Lit>
              <c:formatCode>General</c:formatCode>
              <c:ptCount val="3"/>
              <c:pt idx="0">
                <c:v>45555</c:v>
              </c:pt>
            </c:numLit>
          </c:cat>
          <c:val>
            <c:numRef>
              <c:f>'LiCOR data'!$F$21</c:f>
              <c:numCache>
                <c:formatCode>General</c:formatCode>
                <c:ptCount val="1"/>
                <c:pt idx="0">
                  <c:v>3.7899404997399087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602-4FB3-9CF5-ED6F9FD32814}"/>
            </c:ext>
          </c:extLst>
        </c:ser>
        <c:ser>
          <c:idx val="3"/>
          <c:order val="3"/>
          <c:tx>
            <c:strRef>
              <c:f>'LiCOR data'!$E$22</c:f>
              <c:strCache>
                <c:ptCount val="1"/>
                <c:pt idx="0">
                  <c:v>Avg Secchi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Lit>
              <c:formatCode>General</c:formatCode>
              <c:ptCount val="3"/>
              <c:pt idx="0">
                <c:v>45555</c:v>
              </c:pt>
            </c:numLit>
          </c:cat>
          <c:val>
            <c:numRef>
              <c:f>'LiCOR data'!$F$22</c:f>
              <c:numCache>
                <c:formatCode>General</c:formatCode>
                <c:ptCount val="1"/>
                <c:pt idx="0">
                  <c:v>2.4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602-4FB3-9CF5-ED6F9FD328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6948280"/>
        <c:axId val="426950200"/>
      </c:barChart>
      <c:lineChart>
        <c:grouping val="standard"/>
        <c:varyColors val="0"/>
        <c:ser>
          <c:idx val="2"/>
          <c:order val="2"/>
          <c:tx>
            <c:strRef>
              <c:f>'LiCOR data'!$E$19</c:f>
              <c:strCache>
                <c:ptCount val="1"/>
                <c:pt idx="0">
                  <c:v>k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chemeClr val="accent3"/>
              </a:solidFill>
              <a:ln w="9525">
                <a:solidFill>
                  <a:schemeClr val="tx1"/>
                </a:solidFill>
              </a:ln>
              <a:effectLst/>
            </c:spPr>
          </c:marker>
          <c:cat>
            <c:numLit>
              <c:formatCode>General</c:formatCode>
              <c:ptCount val="4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</c:numLit>
          </c:cat>
          <c:val>
            <c:numRef>
              <c:f>'LiCOR data'!$F$19</c:f>
              <c:numCache>
                <c:formatCode>General</c:formatCode>
                <c:ptCount val="1"/>
                <c:pt idx="0">
                  <c:v>1.2151035580384784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602-4FB3-9CF5-ED6F9FD328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6954680"/>
        <c:axId val="426955960"/>
      </c:lineChart>
      <c:catAx>
        <c:axId val="426948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426950200"/>
        <c:crosses val="autoZero"/>
        <c:auto val="0"/>
        <c:lblAlgn val="ctr"/>
        <c:lblOffset val="100"/>
        <c:noMultiLvlLbl val="1"/>
      </c:catAx>
      <c:valAx>
        <c:axId val="42695020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20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Depth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426948280"/>
        <c:crosses val="autoZero"/>
        <c:crossBetween val="between"/>
      </c:valAx>
      <c:valAx>
        <c:axId val="426955960"/>
        <c:scaling>
          <c:orientation val="minMax"/>
          <c:min val="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1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200" i="1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k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1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#,##0.0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426954680"/>
        <c:crosses val="max"/>
        <c:crossBetween val="between"/>
      </c:valAx>
      <c:catAx>
        <c:axId val="4269546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2695596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505686882308116"/>
          <c:y val="0.17171296296296296"/>
          <c:w val="0.83576524627431126"/>
          <c:h val="0.7208876494604841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'chla data'!$H$4:$H$11</c:f>
              <c:strCache>
                <c:ptCount val="8"/>
                <c:pt idx="0">
                  <c:v>20-Jul-2021</c:v>
                </c:pt>
                <c:pt idx="1">
                  <c:v>31-Aug-21</c:v>
                </c:pt>
                <c:pt idx="2">
                  <c:v>25-Jul-22</c:v>
                </c:pt>
                <c:pt idx="3">
                  <c:v>29-Aug-22</c:v>
                </c:pt>
                <c:pt idx="4">
                  <c:v>28-Sep-23</c:v>
                </c:pt>
                <c:pt idx="5">
                  <c:v>18-Jul-24</c:v>
                </c:pt>
                <c:pt idx="6">
                  <c:v>21-Aug-24</c:v>
                </c:pt>
                <c:pt idx="7">
                  <c:v>24-Sep-24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C153-4EE9-8FF7-248EBA309317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C153-4EE9-8FF7-248EBA309317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C153-4EE9-8FF7-248EBA309317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C153-4EE9-8FF7-248EBA309317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A398-4F73-AFB6-DA7518B534A6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BBF8-4849-A300-4A33C94F4B61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434E-4ED7-A4B3-E16693CDEF94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E-1F11-4DF9-94F3-27A5FCAB02E3}"/>
              </c:ext>
            </c:extLst>
          </c:dPt>
          <c:cat>
            <c:numRef>
              <c:f>'chla data'!$O$21:$V$21</c:f>
              <c:numCache>
                <c:formatCode>d\-mmm\-yy</c:formatCode>
                <c:ptCount val="8"/>
                <c:pt idx="0" formatCode="[$-409]d\-mmm\-yyyy;@">
                  <c:v>44397</c:v>
                </c:pt>
                <c:pt idx="1">
                  <c:v>44439</c:v>
                </c:pt>
                <c:pt idx="2">
                  <c:v>44767</c:v>
                </c:pt>
                <c:pt idx="3">
                  <c:v>44802</c:v>
                </c:pt>
                <c:pt idx="4">
                  <c:v>45197</c:v>
                </c:pt>
                <c:pt idx="5">
                  <c:v>45491</c:v>
                </c:pt>
                <c:pt idx="6">
                  <c:v>45525</c:v>
                </c:pt>
                <c:pt idx="7">
                  <c:v>45559</c:v>
                </c:pt>
              </c:numCache>
            </c:numRef>
          </c:cat>
          <c:val>
            <c:numRef>
              <c:f>'chla data'!$K$4:$K$11</c:f>
              <c:numCache>
                <c:formatCode>General</c:formatCode>
                <c:ptCount val="8"/>
                <c:pt idx="0">
                  <c:v>4.5199999999999996</c:v>
                </c:pt>
                <c:pt idx="1">
                  <c:v>2.29</c:v>
                </c:pt>
                <c:pt idx="2">
                  <c:v>2.08</c:v>
                </c:pt>
                <c:pt idx="3">
                  <c:v>3.4</c:v>
                </c:pt>
                <c:pt idx="4">
                  <c:v>0.53427245599999995</c:v>
                </c:pt>
                <c:pt idx="5" formatCode="0.00">
                  <c:v>2.4581072901584817</c:v>
                </c:pt>
                <c:pt idx="6" formatCode="0.00">
                  <c:v>2.5391740382009451</c:v>
                </c:pt>
                <c:pt idx="7" formatCode="0.00">
                  <c:v>1.8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53-4EE9-8FF7-248EBA3093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67917408"/>
        <c:axId val="867913088"/>
      </c:barChart>
      <c:catAx>
        <c:axId val="867917408"/>
        <c:scaling>
          <c:orientation val="minMax"/>
        </c:scaling>
        <c:delete val="0"/>
        <c:axPos val="b"/>
        <c:numFmt formatCode="[$-409]d\-mmm\-yyyy;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867913088"/>
        <c:crosses val="autoZero"/>
        <c:auto val="0"/>
        <c:lblAlgn val="ctr"/>
        <c:lblOffset val="100"/>
        <c:noMultiLvlLbl val="0"/>
      </c:catAx>
      <c:valAx>
        <c:axId val="867913088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200" b="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Chla Concentration (µg/L)</a:t>
                </a:r>
              </a:p>
            </c:rich>
          </c:tx>
          <c:layout>
            <c:manualLayout>
              <c:xMode val="edge"/>
              <c:yMode val="edge"/>
              <c:x val="3.7327333811911632E-2"/>
              <c:y val="0.2274534943937635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867917408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Fawn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158681273763254"/>
          <c:y val="0.1144275500045253"/>
          <c:w val="0.81784441962162024"/>
          <c:h val="0.69897999818988155"/>
        </c:manualLayout>
      </c:layout>
      <c:scatterChart>
        <c:scatterStyle val="lineMarker"/>
        <c:varyColors val="0"/>
        <c:ser>
          <c:idx val="10"/>
          <c:order val="0"/>
          <c:tx>
            <c:strRef>
              <c:f>'FAWN PROFILES'!$A$61</c:f>
              <c:strCache>
                <c:ptCount val="1"/>
                <c:pt idx="0">
                  <c:v>25-Jun-2024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'FAWN PROFILES'!$D$61:$D$66</c:f>
              <c:numCache>
                <c:formatCode>General</c:formatCode>
                <c:ptCount val="6"/>
                <c:pt idx="0">
                  <c:v>7.09</c:v>
                </c:pt>
                <c:pt idx="1">
                  <c:v>7.32</c:v>
                </c:pt>
                <c:pt idx="2">
                  <c:v>6.9</c:v>
                </c:pt>
                <c:pt idx="3">
                  <c:v>6.8</c:v>
                </c:pt>
                <c:pt idx="4">
                  <c:v>6.35</c:v>
                </c:pt>
                <c:pt idx="5">
                  <c:v>4.38</c:v>
                </c:pt>
              </c:numCache>
            </c:numRef>
          </c:xVal>
          <c:yVal>
            <c:numRef>
              <c:f>'FAWN PROFILES'!$B$61:$B$66</c:f>
              <c:numCache>
                <c:formatCode>0</c:formatCode>
                <c:ptCount val="6"/>
                <c:pt idx="0">
                  <c:v>0.9144000000000001</c:v>
                </c:pt>
                <c:pt idx="1">
                  <c:v>1.8288000000000002</c:v>
                </c:pt>
                <c:pt idx="2">
                  <c:v>3.048</c:v>
                </c:pt>
                <c:pt idx="3">
                  <c:v>3.9624000000000001</c:v>
                </c:pt>
                <c:pt idx="4">
                  <c:v>5.1816000000000004</c:v>
                </c:pt>
                <c:pt idx="5">
                  <c:v>6.0960000000000001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2797-472C-A682-D180E315E875}"/>
            </c:ext>
          </c:extLst>
        </c:ser>
        <c:ser>
          <c:idx val="11"/>
          <c:order val="1"/>
          <c:tx>
            <c:strRef>
              <c:f>'FAWN PROFILES'!$A$67</c:f>
              <c:strCache>
                <c:ptCount val="1"/>
                <c:pt idx="0">
                  <c:v>18-Jul-2024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'FAWN PROFILES'!$D$67:$D$71</c:f>
              <c:numCache>
                <c:formatCode>General</c:formatCode>
                <c:ptCount val="5"/>
                <c:pt idx="0">
                  <c:v>6.8</c:v>
                </c:pt>
                <c:pt idx="1">
                  <c:v>6.79</c:v>
                </c:pt>
                <c:pt idx="2">
                  <c:v>7.02</c:v>
                </c:pt>
                <c:pt idx="3">
                  <c:v>3.91</c:v>
                </c:pt>
                <c:pt idx="4">
                  <c:v>2.4300000000000002</c:v>
                </c:pt>
              </c:numCache>
            </c:numRef>
          </c:xVal>
          <c:yVal>
            <c:numRef>
              <c:f>'FAWN PROFILES'!$B$67:$B$71</c:f>
              <c:numCache>
                <c:formatCode>0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4.5</c:v>
                </c:pt>
                <c:pt idx="4">
                  <c:v>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2797-472C-A682-D180E315E875}"/>
            </c:ext>
          </c:extLst>
        </c:ser>
        <c:ser>
          <c:idx val="0"/>
          <c:order val="2"/>
          <c:tx>
            <c:strRef>
              <c:f>'FAWN PROFILES'!$A$72</c:f>
              <c:strCache>
                <c:ptCount val="1"/>
                <c:pt idx="0">
                  <c:v>21-Aug-2024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'FAWN PROFILES'!$D$72:$D$74</c:f>
              <c:numCache>
                <c:formatCode>General</c:formatCode>
                <c:ptCount val="3"/>
                <c:pt idx="0">
                  <c:v>6.3</c:v>
                </c:pt>
                <c:pt idx="1">
                  <c:v>6.36</c:v>
                </c:pt>
                <c:pt idx="2">
                  <c:v>6.36</c:v>
                </c:pt>
              </c:numCache>
            </c:numRef>
          </c:xVal>
          <c:yVal>
            <c:numRef>
              <c:f>'FAWN PROFILES'!$B$72:$B$74</c:f>
              <c:numCache>
                <c:formatCode>0</c:formatCode>
                <c:ptCount val="3"/>
                <c:pt idx="0">
                  <c:v>1</c:v>
                </c:pt>
                <c:pt idx="1">
                  <c:v>2</c:v>
                </c:pt>
                <c:pt idx="2">
                  <c:v>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63D-47B9-AD7B-1154B700A0F1}"/>
            </c:ext>
          </c:extLst>
        </c:ser>
        <c:ser>
          <c:idx val="1"/>
          <c:order val="3"/>
          <c:tx>
            <c:strRef>
              <c:f>'FAWN PROFILES'!$A$75</c:f>
              <c:strCache>
                <c:ptCount val="1"/>
                <c:pt idx="0">
                  <c:v>24-Sep-2024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'FAWN PROFILES'!$D$75:$D$81</c:f>
              <c:numCache>
                <c:formatCode>General</c:formatCode>
                <c:ptCount val="7"/>
                <c:pt idx="0">
                  <c:v>7.56</c:v>
                </c:pt>
                <c:pt idx="1">
                  <c:v>7.43</c:v>
                </c:pt>
                <c:pt idx="2">
                  <c:v>7.39</c:v>
                </c:pt>
                <c:pt idx="3">
                  <c:v>7.38</c:v>
                </c:pt>
                <c:pt idx="4">
                  <c:v>7.02</c:v>
                </c:pt>
                <c:pt idx="5">
                  <c:v>3.28</c:v>
                </c:pt>
                <c:pt idx="6">
                  <c:v>0.43</c:v>
                </c:pt>
              </c:numCache>
            </c:numRef>
          </c:xVal>
          <c:yVal>
            <c:numRef>
              <c:f>'FAWN PROFILES'!$B$75:$B$81</c:f>
              <c:numCache>
                <c:formatCode>0</c:formatCod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C19-49BC-A975-CC39F179ACF9}"/>
            </c:ext>
          </c:extLst>
        </c:ser>
        <c:ser>
          <c:idx val="2"/>
          <c:order val="4"/>
          <c:tx>
            <c:strRef>
              <c:f>'FAWN PROFILES'!$A$82</c:f>
              <c:strCache>
                <c:ptCount val="1"/>
                <c:pt idx="0">
                  <c:v>8-Oct-2024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xVal>
            <c:numRef>
              <c:f>'FAWN PROFILES'!$D$82:$D$86</c:f>
              <c:numCache>
                <c:formatCode>General</c:formatCode>
                <c:ptCount val="5"/>
                <c:pt idx="0">
                  <c:v>7</c:v>
                </c:pt>
                <c:pt idx="1">
                  <c:v>7.33</c:v>
                </c:pt>
                <c:pt idx="2">
                  <c:v>7.38</c:v>
                </c:pt>
                <c:pt idx="3">
                  <c:v>7.01</c:v>
                </c:pt>
                <c:pt idx="4">
                  <c:v>4.88</c:v>
                </c:pt>
              </c:numCache>
            </c:numRef>
          </c:xVal>
          <c:yVal>
            <c:numRef>
              <c:f>'FAWN PROFILES'!$B$82:$B$86</c:f>
              <c:numCache>
                <c:formatCode>0.0</c:formatCode>
                <c:ptCount val="5"/>
                <c:pt idx="0">
                  <c:v>0.9144000000000001</c:v>
                </c:pt>
                <c:pt idx="1">
                  <c:v>1.8288000000000002</c:v>
                </c:pt>
                <c:pt idx="2">
                  <c:v>3.048</c:v>
                </c:pt>
                <c:pt idx="3">
                  <c:v>4.5720000000000001</c:v>
                </c:pt>
                <c:pt idx="4">
                  <c:v>6.0960000000000001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5CA-4742-BF80-91BB592983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6332728"/>
        <c:axId val="536339448"/>
      </c:scatterChart>
      <c:valAx>
        <c:axId val="536332728"/>
        <c:scaling>
          <c:orientation val="minMax"/>
          <c:max val="14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20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Dissolved Oxygen (mg/L)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0.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536339448"/>
        <c:crosses val="max"/>
        <c:crossBetween val="midCat"/>
      </c:valAx>
      <c:valAx>
        <c:axId val="536339448"/>
        <c:scaling>
          <c:orientation val="maxMin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20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Depth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53633272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4245090956099429"/>
          <c:y val="0.10767399764684589"/>
          <c:w val="0.21326043280592577"/>
          <c:h val="0.3268817690892086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505686882308116"/>
          <c:y val="0.17171296296296296"/>
          <c:w val="0.83576524627431126"/>
          <c:h val="0.7208876494604841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'chla data'!$H$12:$H$19</c:f>
              <c:strCache>
                <c:ptCount val="8"/>
                <c:pt idx="0">
                  <c:v>20-Jul-21</c:v>
                </c:pt>
                <c:pt idx="1">
                  <c:v>31-Aug-21</c:v>
                </c:pt>
                <c:pt idx="2">
                  <c:v>25-Jul-22</c:v>
                </c:pt>
                <c:pt idx="3">
                  <c:v>29-Aug-22</c:v>
                </c:pt>
                <c:pt idx="4">
                  <c:v>28-Sep-23</c:v>
                </c:pt>
                <c:pt idx="5">
                  <c:v>18-Jul-24</c:v>
                </c:pt>
                <c:pt idx="6">
                  <c:v>21-Aug-24</c:v>
                </c:pt>
                <c:pt idx="7">
                  <c:v>24-Sep-24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B0AB-4D85-B431-5792B2DC5C0E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B0AB-4D85-B431-5792B2DC5C0E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B0AB-4D85-B431-5792B2DC5C0E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B0AB-4D85-B431-5792B2DC5C0E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F82B-4532-AB71-6E5A248F5749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3614-4BEE-B414-14E72BEC4E12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BEAF-4B6B-9278-16E2B0346D5A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E-95B7-475E-9D5D-987F51B15BAB}"/>
              </c:ext>
            </c:extLst>
          </c:dPt>
          <c:cat>
            <c:numRef>
              <c:f>'chla data'!$O$21:$V$21</c:f>
              <c:numCache>
                <c:formatCode>d\-mmm\-yy</c:formatCode>
                <c:ptCount val="8"/>
                <c:pt idx="0" formatCode="[$-409]d\-mmm\-yyyy;@">
                  <c:v>44397</c:v>
                </c:pt>
                <c:pt idx="1">
                  <c:v>44439</c:v>
                </c:pt>
                <c:pt idx="2">
                  <c:v>44767</c:v>
                </c:pt>
                <c:pt idx="3">
                  <c:v>44802</c:v>
                </c:pt>
                <c:pt idx="4">
                  <c:v>45197</c:v>
                </c:pt>
                <c:pt idx="5">
                  <c:v>45491</c:v>
                </c:pt>
                <c:pt idx="6">
                  <c:v>45525</c:v>
                </c:pt>
                <c:pt idx="7">
                  <c:v>45559</c:v>
                </c:pt>
              </c:numCache>
            </c:numRef>
          </c:cat>
          <c:val>
            <c:numRef>
              <c:f>'chla data'!$K$12:$K$19</c:f>
              <c:numCache>
                <c:formatCode>General</c:formatCode>
                <c:ptCount val="8"/>
                <c:pt idx="0">
                  <c:v>1.64</c:v>
                </c:pt>
                <c:pt idx="1">
                  <c:v>4.72</c:v>
                </c:pt>
                <c:pt idx="2">
                  <c:v>1.89</c:v>
                </c:pt>
                <c:pt idx="3">
                  <c:v>0.81</c:v>
                </c:pt>
                <c:pt idx="4">
                  <c:v>2.7633211000000002</c:v>
                </c:pt>
                <c:pt idx="5" formatCode="0.00">
                  <c:v>4.3070173173576718</c:v>
                </c:pt>
                <c:pt idx="6" formatCode="0.00">
                  <c:v>2.4873936409987514</c:v>
                </c:pt>
                <c:pt idx="7">
                  <c:v>3.67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0AB-4D85-B431-5792B2DC5C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67917408"/>
        <c:axId val="867913088"/>
      </c:barChart>
      <c:catAx>
        <c:axId val="867917408"/>
        <c:scaling>
          <c:orientation val="minMax"/>
        </c:scaling>
        <c:delete val="0"/>
        <c:axPos val="b"/>
        <c:numFmt formatCode="[$-409]d\-mmm\-yyyy;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867913088"/>
        <c:crosses val="autoZero"/>
        <c:auto val="0"/>
        <c:lblAlgn val="ctr"/>
        <c:lblOffset val="100"/>
        <c:noMultiLvlLbl val="0"/>
      </c:catAx>
      <c:valAx>
        <c:axId val="867913088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200" b="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Chla Concentration (µg/L)</a:t>
                </a:r>
              </a:p>
            </c:rich>
          </c:tx>
          <c:layout>
            <c:manualLayout>
              <c:xMode val="edge"/>
              <c:yMode val="edge"/>
              <c:x val="3.1145156485182932E-2"/>
              <c:y val="0.2054197735506370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867917408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/>
              <a:t>Lake Wynonah 2024</a:t>
            </a:r>
          </a:p>
        </c:rich>
      </c:tx>
      <c:layout>
        <c:manualLayout>
          <c:xMode val="edge"/>
          <c:yMode val="edge"/>
          <c:x val="0.31348600174978125"/>
          <c:y val="5.466150261739356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5603937007874016"/>
          <c:y val="0.20151606411180928"/>
          <c:w val="0.76634514435695533"/>
          <c:h val="0.6609513148623769"/>
        </c:manualLayout>
      </c:layout>
      <c:scatterChart>
        <c:scatterStyle val="lineMarker"/>
        <c:varyColors val="0"/>
        <c:ser>
          <c:idx val="0"/>
          <c:order val="0"/>
          <c:tx>
            <c:strRef>
              <c:f>'chla data'!$H$22</c:f>
              <c:strCache>
                <c:ptCount val="1"/>
                <c:pt idx="0">
                  <c:v>25-Jun-24</c:v>
                </c:pt>
              </c:strCache>
            </c:strRef>
          </c:tx>
          <c:spPr>
            <a:ln w="158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'chla data'!$K$22:$K$24</c:f>
              <c:numCache>
                <c:formatCode>0.00</c:formatCode>
                <c:ptCount val="3"/>
                <c:pt idx="0">
                  <c:v>0.90188220113240369</c:v>
                </c:pt>
                <c:pt idx="1">
                  <c:v>1.1051320802742377</c:v>
                </c:pt>
                <c:pt idx="2">
                  <c:v>1.0716743098266228</c:v>
                </c:pt>
              </c:numCache>
            </c:numRef>
          </c:xVal>
          <c:yVal>
            <c:numRef>
              <c:f>'chla data'!$J$22:$J$24</c:f>
              <c:numCache>
                <c:formatCode>General</c:formatCode>
                <c:ptCount val="3"/>
                <c:pt idx="0">
                  <c:v>0.5</c:v>
                </c:pt>
                <c:pt idx="1">
                  <c:v>9</c:v>
                </c:pt>
                <c:pt idx="2">
                  <c:v>20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F43-481A-98FC-22A00BB2411E}"/>
            </c:ext>
          </c:extLst>
        </c:ser>
        <c:ser>
          <c:idx val="1"/>
          <c:order val="1"/>
          <c:tx>
            <c:strRef>
              <c:f>'chla data'!$H$28</c:f>
              <c:strCache>
                <c:ptCount val="1"/>
                <c:pt idx="0">
                  <c:v>18-Jul-24</c:v>
                </c:pt>
              </c:strCache>
            </c:strRef>
          </c:tx>
          <c:spPr>
            <a:ln w="158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'chla data'!$K$28:$K$30</c:f>
              <c:numCache>
                <c:formatCode>0.00</c:formatCode>
                <c:ptCount val="3"/>
                <c:pt idx="0">
                  <c:v>2.4581072901584817</c:v>
                </c:pt>
                <c:pt idx="1">
                  <c:v>0.93771762481352372</c:v>
                </c:pt>
                <c:pt idx="2">
                  <c:v>0.39849813966931225</c:v>
                </c:pt>
              </c:numCache>
            </c:numRef>
          </c:xVal>
          <c:yVal>
            <c:numRef>
              <c:f>'chla data'!$J$28:$J$30</c:f>
              <c:numCache>
                <c:formatCode>General</c:formatCode>
                <c:ptCount val="3"/>
                <c:pt idx="0">
                  <c:v>0.5</c:v>
                </c:pt>
                <c:pt idx="1">
                  <c:v>9</c:v>
                </c:pt>
                <c:pt idx="2">
                  <c:v>20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F43-481A-98FC-22A00BB2411E}"/>
            </c:ext>
          </c:extLst>
        </c:ser>
        <c:ser>
          <c:idx val="2"/>
          <c:order val="2"/>
          <c:tx>
            <c:strRef>
              <c:f>'chla data'!$H$34</c:f>
              <c:strCache>
                <c:ptCount val="1"/>
                <c:pt idx="0">
                  <c:v>21-Aug-24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'chla data'!$K$34:$K$35</c:f>
              <c:numCache>
                <c:formatCode>0.00</c:formatCode>
                <c:ptCount val="2"/>
                <c:pt idx="0">
                  <c:v>2.5391740382009451</c:v>
                </c:pt>
                <c:pt idx="1">
                  <c:v>0.11579635154832726</c:v>
                </c:pt>
              </c:numCache>
            </c:numRef>
          </c:xVal>
          <c:yVal>
            <c:numRef>
              <c:f>'chla data'!$J$34:$J$35</c:f>
              <c:numCache>
                <c:formatCode>General</c:formatCode>
                <c:ptCount val="2"/>
                <c:pt idx="0">
                  <c:v>0.5</c:v>
                </c:pt>
                <c:pt idx="1">
                  <c:v>20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549-4FA0-94E7-89EB0F81B242}"/>
            </c:ext>
          </c:extLst>
        </c:ser>
        <c:ser>
          <c:idx val="3"/>
          <c:order val="3"/>
          <c:tx>
            <c:strRef>
              <c:f>'chla data'!$H$38</c:f>
              <c:strCache>
                <c:ptCount val="1"/>
                <c:pt idx="0">
                  <c:v>24-Sep-24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chemeClr val="accent3">
                  <a:alpha val="99000"/>
                </a:schemeClr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'chla data'!$K$38:$K$40</c:f>
              <c:numCache>
                <c:formatCode>0.00</c:formatCode>
                <c:ptCount val="3"/>
                <c:pt idx="0">
                  <c:v>0.900602423023114</c:v>
                </c:pt>
                <c:pt idx="1">
                  <c:v>1.0418886407973214</c:v>
                </c:pt>
                <c:pt idx="2">
                  <c:v>10.914513332242752</c:v>
                </c:pt>
              </c:numCache>
            </c:numRef>
          </c:xVal>
          <c:yVal>
            <c:numRef>
              <c:f>'chla data'!$J$38:$J$40</c:f>
              <c:numCache>
                <c:formatCode>General</c:formatCode>
                <c:ptCount val="3"/>
                <c:pt idx="0">
                  <c:v>0.5</c:v>
                </c:pt>
                <c:pt idx="1">
                  <c:v>9</c:v>
                </c:pt>
                <c:pt idx="2">
                  <c:v>20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549-4FA0-94E7-89EB0F81B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40524752"/>
        <c:axId val="1540521392"/>
      </c:scatterChart>
      <c:valAx>
        <c:axId val="15405247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200"/>
                  <a:t>Chla (ug/L)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b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540521392"/>
        <c:crosses val="max"/>
        <c:crossBetween val="midCat"/>
      </c:valAx>
      <c:valAx>
        <c:axId val="1540521392"/>
        <c:scaling>
          <c:orientation val="maxMin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200"/>
                  <a:t>Depth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54052475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231496062992129"/>
          <c:y val="0.29524921651771591"/>
          <c:w val="0.21302777777777779"/>
          <c:h val="0.24267709331292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/>
              <a:t>Fawn Lake 2024</a:t>
            </a:r>
          </a:p>
        </c:rich>
      </c:tx>
      <c:layout>
        <c:manualLayout>
          <c:xMode val="edge"/>
          <c:yMode val="edge"/>
          <c:x val="0.32181933508311461"/>
          <c:y val="5.110594606640659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5603937007874016"/>
          <c:y val="0.20151606411180928"/>
          <c:w val="0.76634514435695533"/>
          <c:h val="0.6609513148623769"/>
        </c:manualLayout>
      </c:layout>
      <c:scatterChart>
        <c:scatterStyle val="lineMarker"/>
        <c:varyColors val="0"/>
        <c:ser>
          <c:idx val="0"/>
          <c:order val="0"/>
          <c:tx>
            <c:strRef>
              <c:f>'chla data'!$H$22</c:f>
              <c:strCache>
                <c:ptCount val="1"/>
                <c:pt idx="0">
                  <c:v>25-Jun-24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'chla data'!$K$25:$K$27</c:f>
              <c:numCache>
                <c:formatCode>0.00</c:formatCode>
                <c:ptCount val="3"/>
                <c:pt idx="0">
                  <c:v>2.8116582823857139</c:v>
                </c:pt>
                <c:pt idx="1">
                  <c:v>6.842275367854409</c:v>
                </c:pt>
                <c:pt idx="2">
                  <c:v>2.6048797888522364</c:v>
                </c:pt>
              </c:numCache>
            </c:numRef>
          </c:xVal>
          <c:yVal>
            <c:numRef>
              <c:f>'chla data'!$J$25:$J$27</c:f>
              <c:numCache>
                <c:formatCode>General</c:formatCode>
                <c:ptCount val="3"/>
                <c:pt idx="0">
                  <c:v>0.5</c:v>
                </c:pt>
                <c:pt idx="1">
                  <c:v>3</c:v>
                </c:pt>
                <c:pt idx="2">
                  <c:v>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082-4E0B-94C6-89F8263D0E9A}"/>
            </c:ext>
          </c:extLst>
        </c:ser>
        <c:ser>
          <c:idx val="1"/>
          <c:order val="1"/>
          <c:tx>
            <c:strRef>
              <c:f>'chla data'!$H$28</c:f>
              <c:strCache>
                <c:ptCount val="1"/>
                <c:pt idx="0">
                  <c:v>18-Jul-24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'chla data'!$K$31:$K$33</c:f>
              <c:numCache>
                <c:formatCode>0.00</c:formatCode>
                <c:ptCount val="3"/>
                <c:pt idx="0">
                  <c:v>4.3070173173576718</c:v>
                </c:pt>
                <c:pt idx="1">
                  <c:v>2.2299511638397234</c:v>
                </c:pt>
                <c:pt idx="2">
                  <c:v>4.3408441012058923</c:v>
                </c:pt>
              </c:numCache>
            </c:numRef>
          </c:xVal>
          <c:yVal>
            <c:numRef>
              <c:f>'chla data'!$J$31:$J$33</c:f>
              <c:numCache>
                <c:formatCode>General</c:formatCode>
                <c:ptCount val="3"/>
                <c:pt idx="0">
                  <c:v>0.5</c:v>
                </c:pt>
                <c:pt idx="1">
                  <c:v>3</c:v>
                </c:pt>
                <c:pt idx="2">
                  <c:v>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082-4E0B-94C6-89F8263D0E9A}"/>
            </c:ext>
          </c:extLst>
        </c:ser>
        <c:ser>
          <c:idx val="2"/>
          <c:order val="2"/>
          <c:tx>
            <c:strRef>
              <c:f>'chla data'!$H$36</c:f>
              <c:strCache>
                <c:ptCount val="1"/>
                <c:pt idx="0">
                  <c:v>21-Aug-24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'chla data'!$K$36:$K$37</c:f>
              <c:numCache>
                <c:formatCode>0.00</c:formatCode>
                <c:ptCount val="2"/>
                <c:pt idx="0">
                  <c:v>2.4873936409987514</c:v>
                </c:pt>
                <c:pt idx="1">
                  <c:v>6.8409704155384503</c:v>
                </c:pt>
              </c:numCache>
            </c:numRef>
          </c:xVal>
          <c:yVal>
            <c:numRef>
              <c:f>'chla data'!$J$36:$J$37</c:f>
              <c:numCache>
                <c:formatCode>General</c:formatCode>
                <c:ptCount val="2"/>
                <c:pt idx="0">
                  <c:v>0.5</c:v>
                </c:pt>
                <c:pt idx="1">
                  <c:v>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AA7-41A3-9BDC-BF63833C98D8}"/>
            </c:ext>
          </c:extLst>
        </c:ser>
        <c:ser>
          <c:idx val="3"/>
          <c:order val="3"/>
          <c:tx>
            <c:strRef>
              <c:f>'chla data'!$H$41</c:f>
              <c:strCache>
                <c:ptCount val="1"/>
                <c:pt idx="0">
                  <c:v>24-Sep-24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'chla data'!$K$41:$K$43</c:f>
              <c:numCache>
                <c:formatCode>0.00</c:formatCode>
                <c:ptCount val="3"/>
                <c:pt idx="0">
                  <c:v>1.8351661898974767</c:v>
                </c:pt>
                <c:pt idx="1">
                  <c:v>2.1103290470394622</c:v>
                </c:pt>
                <c:pt idx="2">
                  <c:v>2.849147794277425</c:v>
                </c:pt>
              </c:numCache>
            </c:numRef>
          </c:xVal>
          <c:yVal>
            <c:numRef>
              <c:f>'chla data'!$J$41:$J$43</c:f>
              <c:numCache>
                <c:formatCode>General</c:formatCode>
                <c:ptCount val="3"/>
                <c:pt idx="0">
                  <c:v>0.5</c:v>
                </c:pt>
                <c:pt idx="1">
                  <c:v>3</c:v>
                </c:pt>
                <c:pt idx="2">
                  <c:v>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AA7-41A3-9BDC-BF63833C98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40524752"/>
        <c:axId val="1540521392"/>
      </c:scatterChart>
      <c:valAx>
        <c:axId val="15405247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200"/>
                  <a:t>Chla (ug/L)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540521392"/>
        <c:crosses val="max"/>
        <c:crossBetween val="midCat"/>
      </c:valAx>
      <c:valAx>
        <c:axId val="1540521392"/>
        <c:scaling>
          <c:orientation val="maxMin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200"/>
                  <a:t>Depth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54052475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564829396325457"/>
          <c:y val="0.1601380675802114"/>
          <c:w val="0.21302777777777779"/>
          <c:h val="0.24267709331292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'Chla over time'!$B$2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'Chla over time'!$A$3:$A$5</c:f>
              <c:strCache>
                <c:ptCount val="3"/>
                <c:pt idx="0">
                  <c:v>July</c:v>
                </c:pt>
                <c:pt idx="1">
                  <c:v>August </c:v>
                </c:pt>
                <c:pt idx="2">
                  <c:v>September</c:v>
                </c:pt>
              </c:strCache>
            </c:strRef>
          </c:cat>
          <c:val>
            <c:numRef>
              <c:f>'Chla over time'!$B$3:$B$5</c:f>
              <c:numCache>
                <c:formatCode>General</c:formatCode>
                <c:ptCount val="3"/>
                <c:pt idx="0">
                  <c:v>4.5199999999999996</c:v>
                </c:pt>
                <c:pt idx="1">
                  <c:v>2.29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7F-4721-A2B8-C080C647E3D5}"/>
            </c:ext>
          </c:extLst>
        </c:ser>
        <c:ser>
          <c:idx val="1"/>
          <c:order val="1"/>
          <c:tx>
            <c:strRef>
              <c:f>'Chla over time'!$C$2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'Chla over time'!$A$3:$A$5</c:f>
              <c:strCache>
                <c:ptCount val="3"/>
                <c:pt idx="0">
                  <c:v>July</c:v>
                </c:pt>
                <c:pt idx="1">
                  <c:v>August </c:v>
                </c:pt>
                <c:pt idx="2">
                  <c:v>September</c:v>
                </c:pt>
              </c:strCache>
            </c:strRef>
          </c:cat>
          <c:val>
            <c:numRef>
              <c:f>'Chla over time'!$C$3:$C$5</c:f>
              <c:numCache>
                <c:formatCode>General</c:formatCode>
                <c:ptCount val="3"/>
                <c:pt idx="0">
                  <c:v>2.08</c:v>
                </c:pt>
                <c:pt idx="1">
                  <c:v>3.4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A7F-4721-A2B8-C080C647E3D5}"/>
            </c:ext>
          </c:extLst>
        </c:ser>
        <c:ser>
          <c:idx val="2"/>
          <c:order val="2"/>
          <c:tx>
            <c:strRef>
              <c:f>'Chla over time'!$D$2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'Chla over time'!$A$3:$A$5</c:f>
              <c:strCache>
                <c:ptCount val="3"/>
                <c:pt idx="0">
                  <c:v>July</c:v>
                </c:pt>
                <c:pt idx="1">
                  <c:v>August </c:v>
                </c:pt>
                <c:pt idx="2">
                  <c:v>September</c:v>
                </c:pt>
              </c:strCache>
            </c:strRef>
          </c:cat>
          <c:val>
            <c:numRef>
              <c:f>'Chla over time'!$D$3:$D$5</c:f>
              <c:numCache>
                <c:formatCode>General</c:formatCode>
                <c:ptCount val="3"/>
                <c:pt idx="2" formatCode="0.00">
                  <c:v>0.53427245599999995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A7F-4721-A2B8-C080C647E3D5}"/>
            </c:ext>
          </c:extLst>
        </c:ser>
        <c:ser>
          <c:idx val="3"/>
          <c:order val="3"/>
          <c:tx>
            <c:strRef>
              <c:f>'Chla over time'!$E$2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'Chla over time'!$A$3:$A$5</c:f>
              <c:strCache>
                <c:ptCount val="3"/>
                <c:pt idx="0">
                  <c:v>July</c:v>
                </c:pt>
                <c:pt idx="1">
                  <c:v>August </c:v>
                </c:pt>
                <c:pt idx="2">
                  <c:v>September</c:v>
                </c:pt>
              </c:strCache>
            </c:strRef>
          </c:cat>
          <c:val>
            <c:numRef>
              <c:f>'Chla over time'!$E$3:$E$5</c:f>
              <c:numCache>
                <c:formatCode>0.00</c:formatCode>
                <c:ptCount val="3"/>
                <c:pt idx="0">
                  <c:v>2.4581072901584817</c:v>
                </c:pt>
                <c:pt idx="1">
                  <c:v>2.5391740382009451</c:v>
                </c:pt>
                <c:pt idx="2">
                  <c:v>0.900602423023114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A7F-4721-A2B8-C080C647E3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784607264"/>
        <c:axId val="1784613984"/>
      </c:barChart>
      <c:catAx>
        <c:axId val="178460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784613984"/>
        <c:crosses val="autoZero"/>
        <c:auto val="1"/>
        <c:lblAlgn val="ctr"/>
        <c:lblOffset val="100"/>
        <c:noMultiLvlLbl val="0"/>
      </c:catAx>
      <c:valAx>
        <c:axId val="1784613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>
                    <a:latin typeface="Arial" panose="020B0604020202020204" pitchFamily="34" charset="0"/>
                    <a:cs typeface="Arial" panose="020B0604020202020204" pitchFamily="34" charset="0"/>
                  </a:rPr>
                  <a:t>Chla (µg/L)</a:t>
                </a:r>
              </a:p>
            </c:rich>
          </c:tx>
          <c:layout>
            <c:manualLayout>
              <c:xMode val="edge"/>
              <c:yMode val="edge"/>
              <c:x val="1.9444444444444445E-2"/>
              <c:y val="0.290154199475065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78460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'Chla over time'!$B$11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'Chla over time'!$A$12:$A$14</c:f>
              <c:strCache>
                <c:ptCount val="3"/>
                <c:pt idx="0">
                  <c:v>July</c:v>
                </c:pt>
                <c:pt idx="1">
                  <c:v>August </c:v>
                </c:pt>
                <c:pt idx="2">
                  <c:v>September</c:v>
                </c:pt>
              </c:strCache>
            </c:strRef>
          </c:cat>
          <c:val>
            <c:numRef>
              <c:f>'Chla over time'!$B$12:$B$14</c:f>
              <c:numCache>
                <c:formatCode>General</c:formatCode>
                <c:ptCount val="3"/>
                <c:pt idx="0">
                  <c:v>1.64</c:v>
                </c:pt>
                <c:pt idx="1">
                  <c:v>4.72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32-4F1E-A7C4-43FD538AB43E}"/>
            </c:ext>
          </c:extLst>
        </c:ser>
        <c:ser>
          <c:idx val="1"/>
          <c:order val="1"/>
          <c:tx>
            <c:strRef>
              <c:f>'Chla over time'!$C$11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'Chla over time'!$A$12:$A$14</c:f>
              <c:strCache>
                <c:ptCount val="3"/>
                <c:pt idx="0">
                  <c:v>July</c:v>
                </c:pt>
                <c:pt idx="1">
                  <c:v>August </c:v>
                </c:pt>
                <c:pt idx="2">
                  <c:v>September</c:v>
                </c:pt>
              </c:strCache>
            </c:strRef>
          </c:cat>
          <c:val>
            <c:numRef>
              <c:f>'Chla over time'!$C$12:$C$14</c:f>
              <c:numCache>
                <c:formatCode>General</c:formatCode>
                <c:ptCount val="3"/>
                <c:pt idx="0">
                  <c:v>1.89</c:v>
                </c:pt>
                <c:pt idx="1">
                  <c:v>0.81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332-4F1E-A7C4-43FD538AB43E}"/>
            </c:ext>
          </c:extLst>
        </c:ser>
        <c:ser>
          <c:idx val="2"/>
          <c:order val="2"/>
          <c:tx>
            <c:strRef>
              <c:f>'Chla over time'!$D$11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'Chla over time'!$A$12:$A$14</c:f>
              <c:strCache>
                <c:ptCount val="3"/>
                <c:pt idx="0">
                  <c:v>July</c:v>
                </c:pt>
                <c:pt idx="1">
                  <c:v>August </c:v>
                </c:pt>
                <c:pt idx="2">
                  <c:v>September</c:v>
                </c:pt>
              </c:strCache>
            </c:strRef>
          </c:cat>
          <c:val>
            <c:numRef>
              <c:f>'Chla over time'!$D$12:$D$14</c:f>
              <c:numCache>
                <c:formatCode>General</c:formatCode>
                <c:ptCount val="3"/>
                <c:pt idx="2" formatCode="0.00">
                  <c:v>2.7633211000000002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332-4F1E-A7C4-43FD538AB43E}"/>
            </c:ext>
          </c:extLst>
        </c:ser>
        <c:ser>
          <c:idx val="3"/>
          <c:order val="3"/>
          <c:tx>
            <c:strRef>
              <c:f>'Chla over time'!$E$11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'Chla over time'!$A$12:$A$14</c:f>
              <c:strCache>
                <c:ptCount val="3"/>
                <c:pt idx="0">
                  <c:v>July</c:v>
                </c:pt>
                <c:pt idx="1">
                  <c:v>August </c:v>
                </c:pt>
                <c:pt idx="2">
                  <c:v>September</c:v>
                </c:pt>
              </c:strCache>
            </c:strRef>
          </c:cat>
          <c:val>
            <c:numRef>
              <c:f>'Chla over time'!$E$12:$E$14</c:f>
              <c:numCache>
                <c:formatCode>0.00</c:formatCode>
                <c:ptCount val="3"/>
                <c:pt idx="0">
                  <c:v>4.3070173173576718</c:v>
                </c:pt>
                <c:pt idx="1">
                  <c:v>2.4900000000000002</c:v>
                </c:pt>
                <c:pt idx="2">
                  <c:v>1.8351661898974767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332-4F1E-A7C4-43FD538AB4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784607264"/>
        <c:axId val="1784613984"/>
      </c:barChart>
      <c:catAx>
        <c:axId val="178460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784613984"/>
        <c:crosses val="autoZero"/>
        <c:auto val="1"/>
        <c:lblAlgn val="ctr"/>
        <c:lblOffset val="100"/>
        <c:noMultiLvlLbl val="0"/>
      </c:catAx>
      <c:valAx>
        <c:axId val="1784613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>
                    <a:latin typeface="Arial" panose="020B0604020202020204" pitchFamily="34" charset="0"/>
                    <a:cs typeface="Arial" panose="020B0604020202020204" pitchFamily="34" charset="0"/>
                  </a:rPr>
                  <a:t>Chla (µg/L)</a:t>
                </a:r>
              </a:p>
            </c:rich>
          </c:tx>
          <c:layout>
            <c:manualLayout>
              <c:xMode val="edge"/>
              <c:yMode val="edge"/>
              <c:x val="1.9444444444444445E-2"/>
              <c:y val="0.290154199475065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78460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'nutrient graphs 2024'!$I$3</c:f>
              <c:strCache>
                <c:ptCount val="1"/>
                <c:pt idx="0">
                  <c:v>25-Jun-24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chemeClr val="accent1"/>
              </a:solidFill>
              <a:ln w="15875">
                <a:solidFill>
                  <a:schemeClr val="accent1"/>
                </a:solidFill>
              </a:ln>
              <a:effectLst/>
            </c:spPr>
          </c:marker>
          <c:xVal>
            <c:numRef>
              <c:f>'nutrient graphs 2024'!$K$2:$K$4</c:f>
              <c:numCache>
                <c:formatCode>0.00</c:formatCode>
                <c:ptCount val="3"/>
                <c:pt idx="0">
                  <c:v>11.575000000000001</c:v>
                </c:pt>
                <c:pt idx="1">
                  <c:v>14.8</c:v>
                </c:pt>
                <c:pt idx="2">
                  <c:v>20.7</c:v>
                </c:pt>
              </c:numCache>
            </c:numRef>
          </c:xVal>
          <c:yVal>
            <c:numRef>
              <c:f>'nutrient graphs 2024'!$J$2:$J$4</c:f>
              <c:numCache>
                <c:formatCode>General</c:formatCode>
                <c:ptCount val="3"/>
                <c:pt idx="0">
                  <c:v>0.5</c:v>
                </c:pt>
                <c:pt idx="1">
                  <c:v>3</c:v>
                </c:pt>
                <c:pt idx="2">
                  <c:v>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FE-41A2-B0F9-E22F478F8AE7}"/>
            </c:ext>
          </c:extLst>
        </c:ser>
        <c:ser>
          <c:idx val="1"/>
          <c:order val="1"/>
          <c:tx>
            <c:strRef>
              <c:f>'nutrient graphs 2024'!$I$5</c:f>
              <c:strCache>
                <c:ptCount val="1"/>
                <c:pt idx="0">
                  <c:v>18-Jul-24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chemeClr val="accent2"/>
              </a:solidFill>
              <a:ln w="15875">
                <a:solidFill>
                  <a:schemeClr val="accent2"/>
                </a:solidFill>
              </a:ln>
              <a:effectLst/>
            </c:spPr>
          </c:marker>
          <c:xVal>
            <c:numRef>
              <c:f>'nutrient graphs 2024'!$K$5:$K$7</c:f>
              <c:numCache>
                <c:formatCode>0.00</c:formatCode>
                <c:ptCount val="3"/>
                <c:pt idx="0">
                  <c:v>15.15</c:v>
                </c:pt>
                <c:pt idx="1">
                  <c:v>11.25</c:v>
                </c:pt>
                <c:pt idx="2">
                  <c:v>13.399999999999999</c:v>
                </c:pt>
              </c:numCache>
            </c:numRef>
          </c:xVal>
          <c:yVal>
            <c:numRef>
              <c:f>'nutrient graphs 2024'!$J$5:$J$7</c:f>
              <c:numCache>
                <c:formatCode>General</c:formatCode>
                <c:ptCount val="3"/>
                <c:pt idx="0">
                  <c:v>0.5</c:v>
                </c:pt>
                <c:pt idx="1">
                  <c:v>3</c:v>
                </c:pt>
                <c:pt idx="2">
                  <c:v>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FE-41A2-B0F9-E22F478F8AE7}"/>
            </c:ext>
          </c:extLst>
        </c:ser>
        <c:ser>
          <c:idx val="2"/>
          <c:order val="2"/>
          <c:tx>
            <c:strRef>
              <c:f>'nutrient graphs 2024'!$I$8</c:f>
              <c:strCache>
                <c:ptCount val="1"/>
                <c:pt idx="0">
                  <c:v>21-Aug-24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chemeClr val="accent3"/>
              </a:solidFill>
              <a:ln w="15875">
                <a:solidFill>
                  <a:schemeClr val="accent3"/>
                </a:solidFill>
              </a:ln>
              <a:effectLst/>
            </c:spPr>
          </c:marker>
          <c:xVal>
            <c:numRef>
              <c:f>'nutrient graphs 2024'!$K$8:$K$9</c:f>
              <c:numCache>
                <c:formatCode>0.00</c:formatCode>
                <c:ptCount val="2"/>
                <c:pt idx="0">
                  <c:v>19.049999999999997</c:v>
                </c:pt>
                <c:pt idx="1">
                  <c:v>20</c:v>
                </c:pt>
              </c:numCache>
            </c:numRef>
          </c:xVal>
          <c:yVal>
            <c:numRef>
              <c:f>'nutrient graphs 2024'!$J$8:$J$9</c:f>
              <c:numCache>
                <c:formatCode>General</c:formatCode>
                <c:ptCount val="2"/>
                <c:pt idx="0">
                  <c:v>0.5</c:v>
                </c:pt>
                <c:pt idx="1">
                  <c:v>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FE-41A2-B0F9-E22F478F8AE7}"/>
            </c:ext>
          </c:extLst>
        </c:ser>
        <c:ser>
          <c:idx val="3"/>
          <c:order val="3"/>
          <c:tx>
            <c:strRef>
              <c:f>'nutrient graphs 2024'!$I$10</c:f>
              <c:strCache>
                <c:ptCount val="1"/>
                <c:pt idx="0">
                  <c:v>24-Sep-24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chemeClr val="accent4"/>
              </a:solidFill>
              <a:ln w="15875">
                <a:solidFill>
                  <a:schemeClr val="accent4"/>
                </a:solidFill>
              </a:ln>
              <a:effectLst/>
            </c:spPr>
          </c:marker>
          <c:xVal>
            <c:numRef>
              <c:f>'nutrient graphs 2024'!$K$10:$K$12</c:f>
              <c:numCache>
                <c:formatCode>0.00</c:formatCode>
                <c:ptCount val="3"/>
                <c:pt idx="0">
                  <c:v>13.399999999999999</c:v>
                </c:pt>
                <c:pt idx="1">
                  <c:v>12.799999999999999</c:v>
                </c:pt>
                <c:pt idx="2">
                  <c:v>32.875</c:v>
                </c:pt>
              </c:numCache>
            </c:numRef>
          </c:xVal>
          <c:yVal>
            <c:numRef>
              <c:f>'nutrient graphs 2024'!$J$10:$J$12</c:f>
              <c:numCache>
                <c:formatCode>General</c:formatCode>
                <c:ptCount val="3"/>
                <c:pt idx="0">
                  <c:v>0.5</c:v>
                </c:pt>
                <c:pt idx="1">
                  <c:v>3</c:v>
                </c:pt>
                <c:pt idx="2">
                  <c:v>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C56-479A-9C48-2ED47DEAB9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6575944"/>
        <c:axId val="546574984"/>
      </c:scatterChart>
      <c:valAx>
        <c:axId val="546575944"/>
        <c:scaling>
          <c:orientation val="minMax"/>
          <c:max val="40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20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Total</a:t>
                </a:r>
                <a:r>
                  <a:rPr lang="en-US" sz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 phosphorus (µg/L)</a:t>
                </a:r>
                <a:endParaRPr lang="en-US" sz="1200">
                  <a:solidFill>
                    <a:sysClr val="windowText" lastClr="000000"/>
                  </a:solidFill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0.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546574984"/>
        <c:crosses val="max"/>
        <c:crossBetween val="midCat"/>
      </c:valAx>
      <c:valAx>
        <c:axId val="546574984"/>
        <c:scaling>
          <c:orientation val="maxMin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20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Depth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54657594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272077141820171"/>
          <c:y val="0.19593729034991703"/>
          <c:w val="0.21449976600137646"/>
          <c:h val="0.3060668761696268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'nutrient graphs 2024'!$I$15</c:f>
              <c:strCache>
                <c:ptCount val="1"/>
                <c:pt idx="0">
                  <c:v>25-Jun-24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strRef>
              <c:f>'nutrient graphs 2024'!$K$15:$K$17</c:f>
              <c:strCache>
                <c:ptCount val="3"/>
                <c:pt idx="0">
                  <c:v>ND</c:v>
                </c:pt>
                <c:pt idx="1">
                  <c:v>2.85</c:v>
                </c:pt>
                <c:pt idx="2">
                  <c:v>3.03</c:v>
                </c:pt>
              </c:strCache>
            </c:strRef>
          </c:xVal>
          <c:yVal>
            <c:numRef>
              <c:f>'nutrient graphs 2024'!$J$15:$J$17</c:f>
              <c:numCache>
                <c:formatCode>General</c:formatCode>
                <c:ptCount val="3"/>
                <c:pt idx="0">
                  <c:v>0.5</c:v>
                </c:pt>
                <c:pt idx="1">
                  <c:v>9</c:v>
                </c:pt>
                <c:pt idx="2">
                  <c:v>20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09A-4C82-8FC5-49D52CE97C8A}"/>
            </c:ext>
          </c:extLst>
        </c:ser>
        <c:ser>
          <c:idx val="1"/>
          <c:order val="1"/>
          <c:tx>
            <c:strRef>
              <c:f>'nutrient graphs 2024'!$I$18</c:f>
              <c:strCache>
                <c:ptCount val="1"/>
                <c:pt idx="0">
                  <c:v>18-Jul-24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chemeClr val="accent2"/>
              </a:solidFill>
              <a:ln w="15875">
                <a:solidFill>
                  <a:schemeClr val="accent2"/>
                </a:solidFill>
              </a:ln>
              <a:effectLst/>
            </c:spPr>
          </c:marker>
          <c:xVal>
            <c:numRef>
              <c:f>'nutrient graphs 2024'!$K$18:$K$20</c:f>
              <c:numCache>
                <c:formatCode>0.00</c:formatCode>
                <c:ptCount val="3"/>
                <c:pt idx="0">
                  <c:v>3.1</c:v>
                </c:pt>
                <c:pt idx="1">
                  <c:v>3.5999999999999996</c:v>
                </c:pt>
                <c:pt idx="2">
                  <c:v>4.75</c:v>
                </c:pt>
              </c:numCache>
            </c:numRef>
          </c:xVal>
          <c:yVal>
            <c:numRef>
              <c:f>'nutrient graphs 2024'!$J$18:$J$20</c:f>
              <c:numCache>
                <c:formatCode>General</c:formatCode>
                <c:ptCount val="3"/>
                <c:pt idx="0">
                  <c:v>0.5</c:v>
                </c:pt>
                <c:pt idx="1">
                  <c:v>9</c:v>
                </c:pt>
                <c:pt idx="2">
                  <c:v>20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09A-4C82-8FC5-49D52CE97C8A}"/>
            </c:ext>
          </c:extLst>
        </c:ser>
        <c:ser>
          <c:idx val="2"/>
          <c:order val="2"/>
          <c:tx>
            <c:strRef>
              <c:f>'nutrient graphs 2024'!$I$21</c:f>
              <c:strCache>
                <c:ptCount val="1"/>
                <c:pt idx="0">
                  <c:v>21-Aug-24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chemeClr val="accent3"/>
              </a:solidFill>
              <a:ln w="15875">
                <a:solidFill>
                  <a:schemeClr val="accent3"/>
                </a:solidFill>
              </a:ln>
              <a:effectLst/>
            </c:spPr>
          </c:marker>
          <c:xVal>
            <c:numRef>
              <c:f>'nutrient graphs 2024'!$K$21:$K$22</c:f>
              <c:numCache>
                <c:formatCode>0.00</c:formatCode>
                <c:ptCount val="2"/>
                <c:pt idx="0">
                  <c:v>8.8000000000000007</c:v>
                </c:pt>
                <c:pt idx="1">
                  <c:v>8.8999999999999986</c:v>
                </c:pt>
              </c:numCache>
            </c:numRef>
          </c:xVal>
          <c:yVal>
            <c:numRef>
              <c:f>'nutrient graphs 2024'!$J$21:$J$22</c:f>
              <c:numCache>
                <c:formatCode>General</c:formatCode>
                <c:ptCount val="2"/>
                <c:pt idx="0">
                  <c:v>0.5</c:v>
                </c:pt>
                <c:pt idx="1">
                  <c:v>20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09A-4C82-8FC5-49D52CE97C8A}"/>
            </c:ext>
          </c:extLst>
        </c:ser>
        <c:ser>
          <c:idx val="3"/>
          <c:order val="3"/>
          <c:tx>
            <c:strRef>
              <c:f>'nutrient graphs 2024'!$I$23</c:f>
              <c:strCache>
                <c:ptCount val="1"/>
                <c:pt idx="0">
                  <c:v>24-Sep-24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chemeClr val="accent4"/>
              </a:solidFill>
              <a:ln w="15875">
                <a:solidFill>
                  <a:schemeClr val="accent4"/>
                </a:solidFill>
              </a:ln>
              <a:effectLst/>
            </c:spPr>
          </c:marker>
          <c:xVal>
            <c:numRef>
              <c:f>'nutrient graphs 2024'!$K$23:$K$25</c:f>
              <c:numCache>
                <c:formatCode>General</c:formatCode>
                <c:ptCount val="3"/>
                <c:pt idx="0">
                  <c:v>0.79999999999999993</c:v>
                </c:pt>
                <c:pt idx="1">
                  <c:v>0.5</c:v>
                </c:pt>
                <c:pt idx="2">
                  <c:v>3.9</c:v>
                </c:pt>
              </c:numCache>
            </c:numRef>
          </c:xVal>
          <c:yVal>
            <c:numRef>
              <c:f>'nutrient graphs 2024'!$J$23:$J$25</c:f>
              <c:numCache>
                <c:formatCode>General</c:formatCode>
                <c:ptCount val="3"/>
                <c:pt idx="0">
                  <c:v>0.5</c:v>
                </c:pt>
                <c:pt idx="1">
                  <c:v>9</c:v>
                </c:pt>
                <c:pt idx="2">
                  <c:v>20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09A-4C82-8FC5-49D52CE97C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6575944"/>
        <c:axId val="546574984"/>
      </c:scatterChart>
      <c:valAx>
        <c:axId val="546575944"/>
        <c:scaling>
          <c:orientation val="minMax"/>
          <c:max val="40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20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Total</a:t>
                </a:r>
                <a:r>
                  <a:rPr lang="en-US" sz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 phosphorus (µg/L)</a:t>
                </a:r>
                <a:endParaRPr lang="en-US" sz="1200">
                  <a:solidFill>
                    <a:sysClr val="windowText" lastClr="000000"/>
                  </a:solidFill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0.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546574984"/>
        <c:crosses val="max"/>
        <c:crossBetween val="midCat"/>
      </c:valAx>
      <c:valAx>
        <c:axId val="546574984"/>
        <c:scaling>
          <c:orientation val="maxMin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20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Depth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54657594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272077141820171"/>
          <c:y val="0.19593729034991703"/>
          <c:w val="0.21449976600137646"/>
          <c:h val="0.3060668761696268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898402429968064"/>
          <c:y val="5.5671066027778555E-2"/>
          <c:w val="0.78958114610673658"/>
          <c:h val="0.7311111111111111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'nutrient data'!$X$5</c:f>
              <c:strCache>
                <c:ptCount val="1"/>
                <c:pt idx="0">
                  <c:v>surface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'nutrient data'!$Y$4:$Z$4</c:f>
              <c:strCache>
                <c:ptCount val="2"/>
                <c:pt idx="0">
                  <c:v>Wynonah</c:v>
                </c:pt>
                <c:pt idx="1">
                  <c:v>Fawn</c:v>
                </c:pt>
              </c:strCache>
            </c:strRef>
          </c:cat>
          <c:val>
            <c:numRef>
              <c:f>'nutrient data'!$Y$5:$Z$5</c:f>
              <c:numCache>
                <c:formatCode>General</c:formatCode>
                <c:ptCount val="2"/>
                <c:pt idx="0">
                  <c:v>0.56950000000000001</c:v>
                </c:pt>
                <c:pt idx="1">
                  <c:v>0.83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AD-40AA-9D2E-E1F335EFF1A7}"/>
            </c:ext>
          </c:extLst>
        </c:ser>
        <c:ser>
          <c:idx val="1"/>
          <c:order val="1"/>
          <c:tx>
            <c:strRef>
              <c:f>'nutrient data'!$X$6</c:f>
              <c:strCache>
                <c:ptCount val="1"/>
                <c:pt idx="0">
                  <c:v>bottom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'nutrient data'!$Y$4:$Z$4</c:f>
              <c:strCache>
                <c:ptCount val="2"/>
                <c:pt idx="0">
                  <c:v>Wynonah</c:v>
                </c:pt>
                <c:pt idx="1">
                  <c:v>Fawn</c:v>
                </c:pt>
              </c:strCache>
            </c:strRef>
          </c:cat>
          <c:val>
            <c:numRef>
              <c:f>'nutrient data'!$Y$6:$Z$6</c:f>
              <c:numCache>
                <c:formatCode>General</c:formatCode>
                <c:ptCount val="2"/>
                <c:pt idx="0">
                  <c:v>0.40900000000000003</c:v>
                </c:pt>
                <c:pt idx="1">
                  <c:v>1.0375000000000001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6AD-40AA-9D2E-E1F335EFF1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80817048"/>
        <c:axId val="880818128"/>
      </c:barChart>
      <c:catAx>
        <c:axId val="8808170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100" b="1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2023 </a:t>
                </a:r>
                <a:r>
                  <a:rPr lang="en-US" sz="110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Water Sample</a:t>
                </a:r>
                <a:r>
                  <a:rPr lang="en-US" sz="11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 Depth</a:t>
                </a:r>
                <a:endParaRPr lang="en-US" sz="1100">
                  <a:solidFill>
                    <a:sysClr val="windowText" lastClr="000000"/>
                  </a:solidFill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880818128"/>
        <c:crosses val="autoZero"/>
        <c:auto val="1"/>
        <c:lblAlgn val="ctr"/>
        <c:lblOffset val="100"/>
        <c:noMultiLvlLbl val="0"/>
      </c:catAx>
      <c:valAx>
        <c:axId val="880818128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10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Total Nitrogen Concentration (mg/L)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0817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9941207349081366"/>
          <c:y val="6.0763342082239734E-2"/>
          <c:w val="0.23508485660133135"/>
          <c:h val="0.209378204948580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816426071741034"/>
          <c:y val="5.0925925925925923E-2"/>
          <c:w val="0.78958114610673658"/>
          <c:h val="0.7311111111111111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'nutrient data'!$AD$5</c:f>
              <c:strCache>
                <c:ptCount val="1"/>
                <c:pt idx="0">
                  <c:v>surface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'nutrient data'!$AE$4:$AF$4</c:f>
              <c:strCache>
                <c:ptCount val="2"/>
                <c:pt idx="0">
                  <c:v>Wynonah</c:v>
                </c:pt>
                <c:pt idx="1">
                  <c:v>Fawn</c:v>
                </c:pt>
              </c:strCache>
            </c:strRef>
          </c:cat>
          <c:val>
            <c:numRef>
              <c:f>'nutrient data'!$AE$5:$AF$5</c:f>
              <c:numCache>
                <c:formatCode>General</c:formatCode>
                <c:ptCount val="2"/>
                <c:pt idx="0">
                  <c:v>0.89249999999999996</c:v>
                </c:pt>
                <c:pt idx="1">
                  <c:v>2.4059999999999997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65-4552-A290-59064570DCBA}"/>
            </c:ext>
          </c:extLst>
        </c:ser>
        <c:ser>
          <c:idx val="1"/>
          <c:order val="1"/>
          <c:tx>
            <c:strRef>
              <c:f>'nutrient data'!$AD$6</c:f>
              <c:strCache>
                <c:ptCount val="1"/>
                <c:pt idx="0">
                  <c:v>bottom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'nutrient data'!$AE$4:$AF$4</c:f>
              <c:strCache>
                <c:ptCount val="2"/>
                <c:pt idx="0">
                  <c:v>Wynonah</c:v>
                </c:pt>
                <c:pt idx="1">
                  <c:v>Fawn</c:v>
                </c:pt>
              </c:strCache>
            </c:strRef>
          </c:cat>
          <c:val>
            <c:numRef>
              <c:f>'nutrient data'!$AE$6:$AF$6</c:f>
              <c:numCache>
                <c:formatCode>General</c:formatCode>
                <c:ptCount val="2"/>
                <c:pt idx="0">
                  <c:v>2.3850000000000002</c:v>
                </c:pt>
                <c:pt idx="1">
                  <c:v>0.95950000000000002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965-4552-A290-59064570DC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80817048"/>
        <c:axId val="880818128"/>
      </c:barChart>
      <c:catAx>
        <c:axId val="8808170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100" b="1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2023 </a:t>
                </a:r>
                <a:r>
                  <a:rPr lang="en-US" sz="110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Water Sample</a:t>
                </a:r>
                <a:r>
                  <a:rPr lang="en-US" sz="11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 Depth</a:t>
                </a:r>
                <a:endParaRPr lang="en-US" sz="1100">
                  <a:solidFill>
                    <a:sysClr val="windowText" lastClr="000000"/>
                  </a:solidFill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880818128"/>
        <c:crosses val="autoZero"/>
        <c:auto val="1"/>
        <c:lblAlgn val="ctr"/>
        <c:lblOffset val="100"/>
        <c:noMultiLvlLbl val="0"/>
      </c:catAx>
      <c:valAx>
        <c:axId val="880818128"/>
        <c:scaling>
          <c:orientation val="minMax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10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Total</a:t>
                </a:r>
                <a:r>
                  <a:rPr lang="en-US" sz="11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 Phosphorus Concentration (µg/L)</a:t>
                </a:r>
                <a:endParaRPr lang="en-US" sz="1100">
                  <a:solidFill>
                    <a:sysClr val="windowText" lastClr="000000"/>
                  </a:solidFill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0817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9941207349081366"/>
          <c:y val="6.0763342082239734E-2"/>
          <c:w val="0.15444101664298296"/>
          <c:h val="0.1619286201324478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Fawn Total Phosphorus</a:t>
            </a:r>
            <a:r>
              <a:rPr lang="en-US" baseline="0"/>
              <a:t> by Depth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'nutrient data'!$I$22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'nutrient data'!$H$23:$H$25</c:f>
              <c:strCache>
                <c:ptCount val="3"/>
                <c:pt idx="0">
                  <c:v>surface</c:v>
                </c:pt>
                <c:pt idx="1">
                  <c:v>metalimnion</c:v>
                </c:pt>
                <c:pt idx="2">
                  <c:v>bottom</c:v>
                </c:pt>
              </c:strCache>
            </c:strRef>
          </c:cat>
          <c:val>
            <c:numRef>
              <c:f>'nutrient data'!$I$23:$I$25</c:f>
              <c:numCache>
                <c:formatCode>General</c:formatCode>
                <c:ptCount val="3"/>
                <c:pt idx="0">
                  <c:v>2.4059999999999997</c:v>
                </c:pt>
                <c:pt idx="2">
                  <c:v>0.95950000000000002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C0-4202-AAA4-94C59E9E7EB4}"/>
            </c:ext>
          </c:extLst>
        </c:ser>
        <c:ser>
          <c:idx val="1"/>
          <c:order val="1"/>
          <c:tx>
            <c:strRef>
              <c:f>'nutrient data'!$J$22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'nutrient data'!$H$23:$H$25</c:f>
              <c:strCache>
                <c:ptCount val="3"/>
                <c:pt idx="0">
                  <c:v>surface</c:v>
                </c:pt>
                <c:pt idx="1">
                  <c:v>metalimnion</c:v>
                </c:pt>
                <c:pt idx="2">
                  <c:v>bottom</c:v>
                </c:pt>
              </c:strCache>
            </c:strRef>
          </c:cat>
          <c:val>
            <c:numRef>
              <c:f>'nutrient data'!$J$23:$J$25</c:f>
              <c:numCache>
                <c:formatCode>0.00</c:formatCode>
                <c:ptCount val="3"/>
                <c:pt idx="0">
                  <c:v>15.258333333333333</c:v>
                </c:pt>
                <c:pt idx="1">
                  <c:v>13.025</c:v>
                </c:pt>
                <c:pt idx="2">
                  <c:v>18.033333333333331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8C0-4202-AAA4-94C59E9E7E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49624575"/>
        <c:axId val="149639935"/>
      </c:barChart>
      <c:catAx>
        <c:axId val="1496245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9639935"/>
        <c:crosses val="autoZero"/>
        <c:auto val="1"/>
        <c:lblAlgn val="ctr"/>
        <c:lblOffset val="100"/>
        <c:noMultiLvlLbl val="0"/>
      </c:catAx>
      <c:valAx>
        <c:axId val="14963993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Total Phosphorus</a:t>
                </a:r>
                <a:r>
                  <a:rPr lang="en-US" baseline="0"/>
                  <a:t> (µg/L)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962457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Fawn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158681273763254"/>
          <c:y val="0.17573033707865171"/>
          <c:w val="0.81784441962162024"/>
          <c:h val="0.63767743077059191"/>
        </c:manualLayout>
      </c:layout>
      <c:scatterChart>
        <c:scatterStyle val="lineMarker"/>
        <c:varyColors val="0"/>
        <c:ser>
          <c:idx val="0"/>
          <c:order val="0"/>
          <c:tx>
            <c:strRef>
              <c:f>'FAWN PROFILES'!$A$4</c:f>
              <c:strCache>
                <c:ptCount val="1"/>
                <c:pt idx="0">
                  <c:v>25-Jun-21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'FAWN PROFILES'!$E$4:$E$5</c:f>
              <c:numCache>
                <c:formatCode>General</c:formatCode>
                <c:ptCount val="2"/>
                <c:pt idx="0">
                  <c:v>185.1</c:v>
                </c:pt>
                <c:pt idx="1">
                  <c:v>165.5</c:v>
                </c:pt>
              </c:numCache>
            </c:numRef>
          </c:xVal>
          <c:yVal>
            <c:numRef>
              <c:f>'FAWN PROFILES'!$B$4:$B$5</c:f>
              <c:numCache>
                <c:formatCode>General</c:formatCode>
                <c:ptCount val="2"/>
                <c:pt idx="0">
                  <c:v>3</c:v>
                </c:pt>
                <c:pt idx="1">
                  <c:v>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9FF-4C37-A75E-B8F86CA35CE3}"/>
            </c:ext>
          </c:extLst>
        </c:ser>
        <c:ser>
          <c:idx val="1"/>
          <c:order val="1"/>
          <c:tx>
            <c:strRef>
              <c:f>'FAWN PROFILES'!$A$7</c:f>
              <c:strCache>
                <c:ptCount val="1"/>
                <c:pt idx="0">
                  <c:v>20-Jul-21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'FAWN PROFILES'!$E$7:$E$15</c:f>
              <c:numCache>
                <c:formatCode>General</c:formatCode>
                <c:ptCount val="9"/>
                <c:pt idx="0">
                  <c:v>203.6</c:v>
                </c:pt>
                <c:pt idx="1">
                  <c:v>203.5</c:v>
                </c:pt>
                <c:pt idx="2">
                  <c:v>203.5</c:v>
                </c:pt>
                <c:pt idx="3">
                  <c:v>200</c:v>
                </c:pt>
                <c:pt idx="4">
                  <c:v>189.8</c:v>
                </c:pt>
                <c:pt idx="5">
                  <c:v>184</c:v>
                </c:pt>
                <c:pt idx="6">
                  <c:v>181.1</c:v>
                </c:pt>
                <c:pt idx="7">
                  <c:v>179.5</c:v>
                </c:pt>
                <c:pt idx="8">
                  <c:v>200.5</c:v>
                </c:pt>
              </c:numCache>
            </c:numRef>
          </c:xVal>
          <c:yVal>
            <c:numRef>
              <c:f>'FAWN PROFILES'!$B$7:$B$15</c:f>
              <c:numCache>
                <c:formatCode>General</c:formatCode>
                <c:ptCount val="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9FF-4C37-A75E-B8F86CA35CE3}"/>
            </c:ext>
          </c:extLst>
        </c:ser>
        <c:ser>
          <c:idx val="3"/>
          <c:order val="2"/>
          <c:tx>
            <c:strRef>
              <c:f>'FAWN PROFILES'!$A$19</c:f>
              <c:strCache>
                <c:ptCount val="1"/>
                <c:pt idx="0">
                  <c:v>31-Aug-21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'FAWN PROFILES'!$E$19:$E$28</c:f>
              <c:numCache>
                <c:formatCode>General</c:formatCode>
                <c:ptCount val="10"/>
                <c:pt idx="0">
                  <c:v>185.1</c:v>
                </c:pt>
                <c:pt idx="1">
                  <c:v>186.5</c:v>
                </c:pt>
                <c:pt idx="2">
                  <c:v>186.5</c:v>
                </c:pt>
                <c:pt idx="3">
                  <c:v>186.5</c:v>
                </c:pt>
                <c:pt idx="4">
                  <c:v>185.6</c:v>
                </c:pt>
                <c:pt idx="5">
                  <c:v>183.9</c:v>
                </c:pt>
                <c:pt idx="6">
                  <c:v>190.2</c:v>
                </c:pt>
                <c:pt idx="7">
                  <c:v>193.3</c:v>
                </c:pt>
                <c:pt idx="8">
                  <c:v>229.5</c:v>
                </c:pt>
                <c:pt idx="9">
                  <c:v>275</c:v>
                </c:pt>
              </c:numCache>
            </c:numRef>
          </c:xVal>
          <c:yVal>
            <c:numRef>
              <c:f>'FAWN PROFILES'!$B$19:$B$28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9FF-4C37-A75E-B8F86CA35CE3}"/>
            </c:ext>
          </c:extLst>
        </c:ser>
        <c:ser>
          <c:idx val="4"/>
          <c:order val="3"/>
          <c:tx>
            <c:strRef>
              <c:f>'FAWN PROFILES'!$A$29</c:f>
              <c:strCache>
                <c:ptCount val="1"/>
                <c:pt idx="0">
                  <c:v>29-Sep-21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'FAWN PROFILES'!$E$29:$E$31</c:f>
              <c:numCache>
                <c:formatCode>General</c:formatCode>
                <c:ptCount val="3"/>
                <c:pt idx="0">
                  <c:v>135.80000000000001</c:v>
                </c:pt>
                <c:pt idx="1">
                  <c:v>134.80000000000001</c:v>
                </c:pt>
                <c:pt idx="2">
                  <c:v>136.1</c:v>
                </c:pt>
              </c:numCache>
            </c:numRef>
          </c:xVal>
          <c:yVal>
            <c:numRef>
              <c:f>'FAWN PROFILES'!$B$29:$B$31</c:f>
              <c:numCache>
                <c:formatCode>General</c:formatCode>
                <c:ptCount val="3"/>
                <c:pt idx="0">
                  <c:v>1</c:v>
                </c:pt>
                <c:pt idx="1">
                  <c:v>3</c:v>
                </c:pt>
                <c:pt idx="2">
                  <c:v>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9FF-4C37-A75E-B8F86CA35C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6332728"/>
        <c:axId val="536339448"/>
      </c:scatterChart>
      <c:valAx>
        <c:axId val="5363327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20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Conductivity (us/cm)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0.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536339448"/>
        <c:crosses val="max"/>
        <c:crossBetween val="midCat"/>
      </c:valAx>
      <c:valAx>
        <c:axId val="536339448"/>
        <c:scaling>
          <c:orientation val="maxMin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20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Depth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53633272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239973989899039"/>
          <c:y val="4.63713156545087E-2"/>
          <c:w val="0.16610591933903379"/>
          <c:h val="0.7758674993212055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Wynonah Total Phosphorus</a:t>
            </a:r>
            <a:r>
              <a:rPr lang="en-US" baseline="0"/>
              <a:t> by Depth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'nutrient data'!$N$22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'nutrient data'!$M$23:$M$25</c:f>
              <c:strCache>
                <c:ptCount val="3"/>
                <c:pt idx="0">
                  <c:v>surface</c:v>
                </c:pt>
                <c:pt idx="1">
                  <c:v>metalimnion</c:v>
                </c:pt>
                <c:pt idx="2">
                  <c:v>bottom</c:v>
                </c:pt>
              </c:strCache>
            </c:strRef>
          </c:cat>
          <c:val>
            <c:numRef>
              <c:f>'nutrient data'!$N$23:$N$25</c:f>
              <c:numCache>
                <c:formatCode>General</c:formatCode>
                <c:ptCount val="3"/>
                <c:pt idx="0">
                  <c:v>0.89249999999999996</c:v>
                </c:pt>
                <c:pt idx="2">
                  <c:v>2.3850000000000002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EF-4C96-ADDB-2C73B32C2976}"/>
            </c:ext>
          </c:extLst>
        </c:ser>
        <c:ser>
          <c:idx val="1"/>
          <c:order val="1"/>
          <c:tx>
            <c:strRef>
              <c:f>'nutrient data'!$O$22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'nutrient data'!$M$23:$M$25</c:f>
              <c:strCache>
                <c:ptCount val="3"/>
                <c:pt idx="0">
                  <c:v>surface</c:v>
                </c:pt>
                <c:pt idx="1">
                  <c:v>metalimnion</c:v>
                </c:pt>
                <c:pt idx="2">
                  <c:v>bottom</c:v>
                </c:pt>
              </c:strCache>
            </c:strRef>
          </c:cat>
          <c:val>
            <c:numRef>
              <c:f>'nutrient data'!$O$23:$O$25</c:f>
              <c:numCache>
                <c:formatCode>0.00</c:formatCode>
                <c:ptCount val="3"/>
                <c:pt idx="0">
                  <c:v>5.95</c:v>
                </c:pt>
                <c:pt idx="1">
                  <c:v>3.2249999999999996</c:v>
                </c:pt>
                <c:pt idx="2">
                  <c:v>1.4495689014324229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BEF-4C96-ADDB-2C73B32C29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49632735"/>
        <c:axId val="149618335"/>
      </c:barChart>
      <c:catAx>
        <c:axId val="14963273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9618335"/>
        <c:crosses val="autoZero"/>
        <c:auto val="1"/>
        <c:lblAlgn val="ctr"/>
        <c:lblOffset val="100"/>
        <c:noMultiLvlLbl val="0"/>
      </c:catAx>
      <c:valAx>
        <c:axId val="14961833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</a:rPr>
                  <a:t>Total Phosphorus (µg/L)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963273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Wynonah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298840769903761"/>
          <c:y val="5.0925925925925923E-2"/>
          <c:w val="0.81945603674540679"/>
          <c:h val="0.83929753572470112"/>
        </c:manualLayout>
      </c:layout>
      <c:scatterChart>
        <c:scatterStyle val="lineMarker"/>
        <c:varyColors val="0"/>
        <c:ser>
          <c:idx val="0"/>
          <c:order val="0"/>
          <c:spPr>
            <a:ln w="12700" cap="rnd">
              <a:solidFill>
                <a:schemeClr val="bg1">
                  <a:lumMod val="50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'TSI Over Time'!$O$11:$O$14</c:f>
              <c:numCache>
                <c:formatCode>General</c:formatCode>
                <c:ptCount val="4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</c:numCache>
            </c:numRef>
          </c:xVal>
          <c:yVal>
            <c:numRef>
              <c:f>'TSI Over Time'!$P$11:$P$14</c:f>
              <c:numCache>
                <c:formatCode>General</c:formatCode>
                <c:ptCount val="4"/>
                <c:pt idx="0">
                  <c:v>40</c:v>
                </c:pt>
                <c:pt idx="1">
                  <c:v>40</c:v>
                </c:pt>
                <c:pt idx="2">
                  <c:v>40</c:v>
                </c:pt>
                <c:pt idx="3">
                  <c:v>40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92B-4CF6-8D96-1C5BD8328B67}"/>
            </c:ext>
          </c:extLst>
        </c:ser>
        <c:ser>
          <c:idx val="1"/>
          <c:order val="1"/>
          <c:tx>
            <c:strRef>
              <c:f>'TSI Over Time'!$C$1</c:f>
              <c:strCache>
                <c:ptCount val="1"/>
                <c:pt idx="0">
                  <c:v>TSI Secchi</c:v>
                </c:pt>
              </c:strCache>
            </c:strRef>
          </c:tx>
          <c:spPr>
            <a:ln w="1270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'TSI Over Time'!$A$2:$A$5</c:f>
              <c:numCache>
                <c:formatCode>General</c:formatCode>
                <c:ptCount val="4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</c:numCache>
            </c:numRef>
          </c:xVal>
          <c:yVal>
            <c:numRef>
              <c:f>'TSI Over Time'!$C$2:$C$5</c:f>
              <c:numCache>
                <c:formatCode>0.0</c:formatCode>
                <c:ptCount val="4"/>
                <c:pt idx="0">
                  <c:v>37.408764174230477</c:v>
                </c:pt>
                <c:pt idx="1">
                  <c:v>37.936690383201551</c:v>
                </c:pt>
                <c:pt idx="2">
                  <c:v>33.942558807306781</c:v>
                </c:pt>
                <c:pt idx="3">
                  <c:v>37.396244622861488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92B-4CF6-8D96-1C5BD8328B67}"/>
            </c:ext>
          </c:extLst>
        </c:ser>
        <c:ser>
          <c:idx val="2"/>
          <c:order val="2"/>
          <c:tx>
            <c:strRef>
              <c:f>'TSI Over Time'!$D$1</c:f>
              <c:strCache>
                <c:ptCount val="1"/>
                <c:pt idx="0">
                  <c:v>TSI chla</c:v>
                </c:pt>
              </c:strCache>
            </c:strRef>
          </c:tx>
          <c:spPr>
            <a:ln w="1270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'TSI Over Time'!$A$2:$A$5</c:f>
              <c:numCache>
                <c:formatCode>General</c:formatCode>
                <c:ptCount val="4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</c:numCache>
            </c:numRef>
          </c:xVal>
          <c:yVal>
            <c:numRef>
              <c:f>'TSI Over Time'!$D$2:$D$5</c:f>
              <c:numCache>
                <c:formatCode>0.0</c:formatCode>
                <c:ptCount val="4"/>
                <c:pt idx="0">
                  <c:v>42.063297994967463</c:v>
                </c:pt>
                <c:pt idx="1">
                  <c:v>40.194883010769857</c:v>
                </c:pt>
                <c:pt idx="2">
                  <c:v>24.450607847952593</c:v>
                </c:pt>
                <c:pt idx="3">
                  <c:v>36.250426391196008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92B-4CF6-8D96-1C5BD8328B67}"/>
            </c:ext>
          </c:extLst>
        </c:ser>
        <c:ser>
          <c:idx val="3"/>
          <c:order val="3"/>
          <c:tx>
            <c:strRef>
              <c:f>'TSI Over Time'!$E$1</c:f>
              <c:strCache>
                <c:ptCount val="1"/>
                <c:pt idx="0">
                  <c:v>TSI TP</c:v>
                </c:pt>
              </c:strCache>
            </c:strRef>
          </c:tx>
          <c:spPr>
            <a:ln w="1270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'TSI Over Time'!$A$2:$A$5</c:f>
              <c:numCache>
                <c:formatCode>General</c:formatCode>
                <c:ptCount val="4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</c:numCache>
            </c:numRef>
          </c:xVal>
          <c:yVal>
            <c:numRef>
              <c:f>'TSI Over Time'!$E$2:$E$5</c:f>
              <c:numCache>
                <c:formatCode>0.0</c:formatCode>
                <c:ptCount val="4"/>
                <c:pt idx="0">
                  <c:v>33.34579328526074</c:v>
                </c:pt>
                <c:pt idx="1">
                  <c:v>32.372969137500931</c:v>
                </c:pt>
                <c:pt idx="2">
                  <c:v>2.510031203965295</c:v>
                </c:pt>
                <c:pt idx="3">
                  <c:v>27.987369135751639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92B-4CF6-8D96-1C5BD8328B67}"/>
            </c:ext>
          </c:extLst>
        </c:ser>
        <c:ser>
          <c:idx val="4"/>
          <c:order val="4"/>
          <c:spPr>
            <a:ln w="12700" cap="rnd">
              <a:solidFill>
                <a:schemeClr val="bg1">
                  <a:lumMod val="50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'TSI Over Time'!$O$11:$O$14</c:f>
              <c:numCache>
                <c:formatCode>General</c:formatCode>
                <c:ptCount val="4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</c:numCache>
            </c:numRef>
          </c:xVal>
          <c:yVal>
            <c:numRef>
              <c:f>'TSI Over Time'!$Q$11:$Q$14</c:f>
              <c:numCache>
                <c:formatCode>General</c:formatCode>
                <c:ptCount val="4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92B-4CF6-8D96-1C5BD8328B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41688928"/>
        <c:axId val="641697208"/>
      </c:scatterChart>
      <c:valAx>
        <c:axId val="641688928"/>
        <c:scaling>
          <c:orientation val="minMax"/>
          <c:max val="2024"/>
          <c:min val="2021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41697208"/>
        <c:crosses val="autoZero"/>
        <c:crossBetween val="midCat"/>
        <c:majorUnit val="1"/>
      </c:valAx>
      <c:valAx>
        <c:axId val="641697208"/>
        <c:scaling>
          <c:orientation val="minMax"/>
          <c:max val="6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Trophic State Index</a:t>
                </a:r>
              </a:p>
            </c:rich>
          </c:tx>
          <c:layout>
            <c:manualLayout>
              <c:xMode val="edge"/>
              <c:yMode val="edge"/>
              <c:x val="2.2222222222222223E-2"/>
              <c:y val="0.235852289297171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4168892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egendEntry>
        <c:idx val="0"/>
        <c:delete val="1"/>
      </c:legendEntry>
      <c:legendEntry>
        <c:idx val="4"/>
        <c:delete val="1"/>
      </c:legendEntry>
      <c:layout>
        <c:manualLayout>
          <c:xMode val="edge"/>
          <c:yMode val="edge"/>
          <c:x val="0.15598534558180227"/>
          <c:y val="0.61892279090113733"/>
          <c:w val="0.21763888888888888"/>
          <c:h val="0.236989282589676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Fawn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298840769903761"/>
          <c:y val="5.0925925925925923E-2"/>
          <c:w val="0.81945603674540679"/>
          <c:h val="0.83929753572470112"/>
        </c:manualLayout>
      </c:layout>
      <c:scatterChart>
        <c:scatterStyle val="lineMarker"/>
        <c:varyColors val="0"/>
        <c:ser>
          <c:idx val="0"/>
          <c:order val="0"/>
          <c:spPr>
            <a:ln w="12700" cap="rnd">
              <a:solidFill>
                <a:schemeClr val="bg1">
                  <a:lumMod val="50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'TSI Over Time'!$O$11:$O$14</c:f>
              <c:numCache>
                <c:formatCode>General</c:formatCode>
                <c:ptCount val="4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</c:numCache>
            </c:numRef>
          </c:xVal>
          <c:yVal>
            <c:numRef>
              <c:f>'TSI Over Time'!$P$11:$P$14</c:f>
              <c:numCache>
                <c:formatCode>General</c:formatCode>
                <c:ptCount val="4"/>
                <c:pt idx="0">
                  <c:v>40</c:v>
                </c:pt>
                <c:pt idx="1">
                  <c:v>40</c:v>
                </c:pt>
                <c:pt idx="2">
                  <c:v>40</c:v>
                </c:pt>
                <c:pt idx="3">
                  <c:v>40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87E-43B1-A6BA-9FCD124584F4}"/>
            </c:ext>
          </c:extLst>
        </c:ser>
        <c:ser>
          <c:idx val="1"/>
          <c:order val="1"/>
          <c:tx>
            <c:strRef>
              <c:f>'TSI Over Time'!$C$1</c:f>
              <c:strCache>
                <c:ptCount val="1"/>
                <c:pt idx="0">
                  <c:v>TSI Secchi</c:v>
                </c:pt>
              </c:strCache>
            </c:strRef>
          </c:tx>
          <c:spPr>
            <a:ln w="1270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'TSI Over Time'!$A$6:$A$9</c:f>
              <c:numCache>
                <c:formatCode>General</c:formatCode>
                <c:ptCount val="4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</c:numCache>
            </c:numRef>
          </c:xVal>
          <c:yVal>
            <c:numRef>
              <c:f>'TSI Over Time'!$C$6:$C$9</c:f>
              <c:numCache>
                <c:formatCode>0.0</c:formatCode>
                <c:ptCount val="4"/>
                <c:pt idx="0">
                  <c:v>37.735986749816469</c:v>
                </c:pt>
                <c:pt idx="1">
                  <c:v>36.332758132294892</c:v>
                </c:pt>
                <c:pt idx="2">
                  <c:v>49.308682862449672</c:v>
                </c:pt>
                <c:pt idx="3">
                  <c:v>47.384495494730302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87E-43B1-A6BA-9FCD124584F4}"/>
            </c:ext>
          </c:extLst>
        </c:ser>
        <c:ser>
          <c:idx val="2"/>
          <c:order val="2"/>
          <c:tx>
            <c:strRef>
              <c:f>'TSI Over Time'!$D$1</c:f>
              <c:strCache>
                <c:ptCount val="1"/>
                <c:pt idx="0">
                  <c:v>TSI chla</c:v>
                </c:pt>
              </c:strCache>
            </c:strRef>
          </c:tx>
          <c:spPr>
            <a:ln w="1270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'TSI Over Time'!$A$6:$A$9</c:f>
              <c:numCache>
                <c:formatCode>General</c:formatCode>
                <c:ptCount val="4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</c:numCache>
            </c:numRef>
          </c:xVal>
          <c:yVal>
            <c:numRef>
              <c:f>'TSI Over Time'!$D$6:$D$9</c:f>
              <c:numCache>
                <c:formatCode>0.0</c:formatCode>
                <c:ptCount val="4"/>
                <c:pt idx="0">
                  <c:v>40.638107228231668</c:v>
                </c:pt>
                <c:pt idx="1">
                  <c:v>32.688822687992683</c:v>
                </c:pt>
                <c:pt idx="2">
                  <c:v>40.571210216332616</c:v>
                </c:pt>
                <c:pt idx="3">
                  <c:v>41.735185497832077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87E-43B1-A6BA-9FCD124584F4}"/>
            </c:ext>
          </c:extLst>
        </c:ser>
        <c:ser>
          <c:idx val="3"/>
          <c:order val="3"/>
          <c:tx>
            <c:strRef>
              <c:f>'TSI Over Time'!$E$1</c:f>
              <c:strCache>
                <c:ptCount val="1"/>
                <c:pt idx="0">
                  <c:v>TSI TP</c:v>
                </c:pt>
              </c:strCache>
            </c:strRef>
          </c:tx>
          <c:spPr>
            <a:ln w="1270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'TSI Over Time'!$A$6:$A$9</c:f>
              <c:numCache>
                <c:formatCode>General</c:formatCode>
                <c:ptCount val="4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</c:numCache>
            </c:numRef>
          </c:xVal>
          <c:yVal>
            <c:numRef>
              <c:f>'TSI Over Time'!$E$6:$E$9</c:f>
              <c:numCache>
                <c:formatCode>0.0</c:formatCode>
                <c:ptCount val="4"/>
                <c:pt idx="0">
                  <c:v>42.168326817244612</c:v>
                </c:pt>
                <c:pt idx="1">
                  <c:v>37.058950460483096</c:v>
                </c:pt>
                <c:pt idx="2">
                  <c:v>16.810264205106861</c:v>
                </c:pt>
                <c:pt idx="3">
                  <c:v>43.150885889025183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87E-43B1-A6BA-9FCD124584F4}"/>
            </c:ext>
          </c:extLst>
        </c:ser>
        <c:ser>
          <c:idx val="4"/>
          <c:order val="4"/>
          <c:spPr>
            <a:ln w="12700" cap="rnd">
              <a:solidFill>
                <a:schemeClr val="bg1">
                  <a:lumMod val="50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'TSI Over Time'!$O$11:$O$14</c:f>
              <c:numCache>
                <c:formatCode>General</c:formatCode>
                <c:ptCount val="4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</c:numCache>
            </c:numRef>
          </c:xVal>
          <c:yVal>
            <c:numRef>
              <c:f>'TSI Over Time'!$Q$11:$Q$14</c:f>
              <c:numCache>
                <c:formatCode>General</c:formatCode>
                <c:ptCount val="4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87E-43B1-A6BA-9FCD124584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41688928"/>
        <c:axId val="641697208"/>
      </c:scatterChart>
      <c:valAx>
        <c:axId val="641688928"/>
        <c:scaling>
          <c:orientation val="minMax"/>
          <c:max val="2024"/>
          <c:min val="2021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41697208"/>
        <c:crosses val="autoZero"/>
        <c:crossBetween val="midCat"/>
        <c:majorUnit val="1"/>
      </c:valAx>
      <c:valAx>
        <c:axId val="641697208"/>
        <c:scaling>
          <c:orientation val="minMax"/>
          <c:max val="6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Trophic State Index</a:t>
                </a:r>
              </a:p>
            </c:rich>
          </c:tx>
          <c:layout>
            <c:manualLayout>
              <c:xMode val="edge"/>
              <c:yMode val="edge"/>
              <c:x val="2.2222222222222223E-2"/>
              <c:y val="0.235852289297171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4168892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egendEntry>
        <c:idx val="0"/>
        <c:delete val="1"/>
      </c:legendEntry>
      <c:legendEntry>
        <c:idx val="4"/>
        <c:delete val="1"/>
      </c:legendEntry>
      <c:layout>
        <c:manualLayout>
          <c:xMode val="edge"/>
          <c:yMode val="edge"/>
          <c:x val="0.15042979002624671"/>
          <c:y val="0.62355242053076698"/>
          <c:w val="0.21763888888888888"/>
          <c:h val="0.236989282589676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Fawn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158681273763254"/>
          <c:y val="0.17573033707865171"/>
          <c:w val="0.81784441962162024"/>
          <c:h val="0.63767743077059191"/>
        </c:manualLayout>
      </c:layout>
      <c:scatterChart>
        <c:scatterStyle val="lineMarker"/>
        <c:varyColors val="0"/>
        <c:ser>
          <c:idx val="5"/>
          <c:order val="0"/>
          <c:tx>
            <c:strRef>
              <c:f>'FAWN PROFILES'!$A$32</c:f>
              <c:strCache>
                <c:ptCount val="1"/>
                <c:pt idx="0">
                  <c:v>25-Jun-22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xVal>
            <c:numRef>
              <c:f>'FAWN PROFILES'!$E$32:$E$33</c:f>
              <c:numCache>
                <c:formatCode>General</c:formatCode>
                <c:ptCount val="2"/>
                <c:pt idx="0">
                  <c:v>201.1</c:v>
                </c:pt>
                <c:pt idx="1">
                  <c:v>201.5</c:v>
                </c:pt>
              </c:numCache>
            </c:numRef>
          </c:xVal>
          <c:yVal>
            <c:numRef>
              <c:f>'FAWN PROFILES'!$B$32:$B$33</c:f>
              <c:numCache>
                <c:formatCode>General</c:formatCode>
                <c:ptCount val="2"/>
                <c:pt idx="0">
                  <c:v>3</c:v>
                </c:pt>
                <c:pt idx="1">
                  <c:v>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D6A-4077-A575-C7F23E344942}"/>
            </c:ext>
          </c:extLst>
        </c:ser>
        <c:ser>
          <c:idx val="6"/>
          <c:order val="1"/>
          <c:tx>
            <c:strRef>
              <c:f>'FAWN PROFILES'!$A$34</c:f>
              <c:strCache>
                <c:ptCount val="1"/>
                <c:pt idx="0">
                  <c:v>25-Jul-22</c:v>
                </c:pt>
              </c:strCache>
            </c:strRef>
          </c:tx>
          <c:spPr>
            <a:ln w="19050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xVal>
            <c:numRef>
              <c:f>'FAWN PROFILES'!$E$34:$E$42</c:f>
              <c:numCache>
                <c:formatCode>General</c:formatCode>
                <c:ptCount val="9"/>
                <c:pt idx="0">
                  <c:v>190.1</c:v>
                </c:pt>
                <c:pt idx="1">
                  <c:v>193</c:v>
                </c:pt>
                <c:pt idx="2">
                  <c:v>193</c:v>
                </c:pt>
                <c:pt idx="3">
                  <c:v>192.9</c:v>
                </c:pt>
                <c:pt idx="4">
                  <c:v>188.2</c:v>
                </c:pt>
                <c:pt idx="5">
                  <c:v>166.8</c:v>
                </c:pt>
                <c:pt idx="6">
                  <c:v>159.19999999999999</c:v>
                </c:pt>
                <c:pt idx="7">
                  <c:v>157.80000000000001</c:v>
                </c:pt>
                <c:pt idx="8">
                  <c:v>164.9</c:v>
                </c:pt>
              </c:numCache>
            </c:numRef>
          </c:xVal>
          <c:yVal>
            <c:numRef>
              <c:f>'FAWN PROFILES'!$B$34:$B$42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D6A-4077-A575-C7F23E344942}"/>
            </c:ext>
          </c:extLst>
        </c:ser>
        <c:ser>
          <c:idx val="8"/>
          <c:order val="2"/>
          <c:tx>
            <c:strRef>
              <c:f>'FAWN PROFILES'!$A$45</c:f>
              <c:strCache>
                <c:ptCount val="1"/>
                <c:pt idx="0">
                  <c:v>29-Aug-22</c:v>
                </c:pt>
              </c:strCache>
            </c:strRef>
          </c:tx>
          <c:spPr>
            <a:ln w="19050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xVal>
            <c:numRef>
              <c:f>'FAWN PROFILES'!$E$45:$E$53</c:f>
              <c:numCache>
                <c:formatCode>General</c:formatCode>
                <c:ptCount val="9"/>
                <c:pt idx="0">
                  <c:v>203.9</c:v>
                </c:pt>
                <c:pt idx="1">
                  <c:v>204.5</c:v>
                </c:pt>
                <c:pt idx="2">
                  <c:v>204.6</c:v>
                </c:pt>
                <c:pt idx="3">
                  <c:v>204.4</c:v>
                </c:pt>
                <c:pt idx="4">
                  <c:v>201.9</c:v>
                </c:pt>
                <c:pt idx="5">
                  <c:v>194.2</c:v>
                </c:pt>
                <c:pt idx="6">
                  <c:v>189.8</c:v>
                </c:pt>
                <c:pt idx="7">
                  <c:v>186.4</c:v>
                </c:pt>
                <c:pt idx="8">
                  <c:v>262.89999999999998</c:v>
                </c:pt>
              </c:numCache>
            </c:numRef>
          </c:xVal>
          <c:yVal>
            <c:numRef>
              <c:f>'FAWN PROFILES'!$B$45:$B$53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D6A-4077-A575-C7F23E344942}"/>
            </c:ext>
          </c:extLst>
        </c:ser>
        <c:ser>
          <c:idx val="9"/>
          <c:order val="3"/>
          <c:tx>
            <c:strRef>
              <c:f>'FAWN PROFILES'!$A$54</c:f>
              <c:strCache>
                <c:ptCount val="1"/>
                <c:pt idx="0">
                  <c:v>6-Oct-22</c:v>
                </c:pt>
              </c:strCache>
            </c:strRef>
          </c:tx>
          <c:spPr>
            <a:ln w="19050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xVal>
            <c:numRef>
              <c:f>'FAWN PROFILES'!$E$54:$E$55</c:f>
              <c:numCache>
                <c:formatCode>General</c:formatCode>
                <c:ptCount val="2"/>
                <c:pt idx="0">
                  <c:v>149.6</c:v>
                </c:pt>
                <c:pt idx="1">
                  <c:v>146.19999999999999</c:v>
                </c:pt>
              </c:numCache>
            </c:numRef>
          </c:xVal>
          <c:yVal>
            <c:numRef>
              <c:f>'FAWN PROFILES'!$B$54:$B$55</c:f>
              <c:numCache>
                <c:formatCode>General</c:formatCode>
                <c:ptCount val="2"/>
                <c:pt idx="0">
                  <c:v>3</c:v>
                </c:pt>
                <c:pt idx="1">
                  <c:v>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D6A-4077-A575-C7F23E3449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6332728"/>
        <c:axId val="536339448"/>
      </c:scatterChart>
      <c:valAx>
        <c:axId val="5363327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20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Conductivity (us/cm)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0.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536339448"/>
        <c:crosses val="max"/>
        <c:crossBetween val="midCat"/>
      </c:valAx>
      <c:valAx>
        <c:axId val="536339448"/>
        <c:scaling>
          <c:orientation val="maxMin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20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Depth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53633272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239973989899039"/>
          <c:y val="4.63713156545087E-2"/>
          <c:w val="0.16610591933903379"/>
          <c:h val="0.7758674993212055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9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0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21" Type="http://schemas.openxmlformats.org/officeDocument/2006/relationships/chart" Target="../charts/chart21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2.xml"/><Relationship Id="rId1" Type="http://schemas.openxmlformats.org/officeDocument/2006/relationships/chart" Target="../charts/chart81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1.xml"/><Relationship Id="rId13" Type="http://schemas.openxmlformats.org/officeDocument/2006/relationships/chart" Target="../charts/chart36.xml"/><Relationship Id="rId18" Type="http://schemas.openxmlformats.org/officeDocument/2006/relationships/chart" Target="../charts/chart41.xml"/><Relationship Id="rId3" Type="http://schemas.openxmlformats.org/officeDocument/2006/relationships/chart" Target="../charts/chart26.xml"/><Relationship Id="rId21" Type="http://schemas.openxmlformats.org/officeDocument/2006/relationships/chart" Target="../charts/chart44.xml"/><Relationship Id="rId7" Type="http://schemas.openxmlformats.org/officeDocument/2006/relationships/chart" Target="../charts/chart30.xml"/><Relationship Id="rId12" Type="http://schemas.openxmlformats.org/officeDocument/2006/relationships/chart" Target="../charts/chart35.xml"/><Relationship Id="rId17" Type="http://schemas.openxmlformats.org/officeDocument/2006/relationships/chart" Target="../charts/chart40.xml"/><Relationship Id="rId2" Type="http://schemas.openxmlformats.org/officeDocument/2006/relationships/chart" Target="../charts/chart25.xml"/><Relationship Id="rId16" Type="http://schemas.openxmlformats.org/officeDocument/2006/relationships/chart" Target="../charts/chart39.xml"/><Relationship Id="rId20" Type="http://schemas.openxmlformats.org/officeDocument/2006/relationships/chart" Target="../charts/chart43.xml"/><Relationship Id="rId1" Type="http://schemas.openxmlformats.org/officeDocument/2006/relationships/chart" Target="../charts/chart24.xml"/><Relationship Id="rId6" Type="http://schemas.openxmlformats.org/officeDocument/2006/relationships/chart" Target="../charts/chart29.xml"/><Relationship Id="rId11" Type="http://schemas.openxmlformats.org/officeDocument/2006/relationships/chart" Target="../charts/chart34.xml"/><Relationship Id="rId5" Type="http://schemas.openxmlformats.org/officeDocument/2006/relationships/chart" Target="../charts/chart28.xml"/><Relationship Id="rId15" Type="http://schemas.openxmlformats.org/officeDocument/2006/relationships/chart" Target="../charts/chart38.xml"/><Relationship Id="rId23" Type="http://schemas.openxmlformats.org/officeDocument/2006/relationships/chart" Target="../charts/chart46.xml"/><Relationship Id="rId10" Type="http://schemas.openxmlformats.org/officeDocument/2006/relationships/chart" Target="../charts/chart33.xml"/><Relationship Id="rId19" Type="http://schemas.openxmlformats.org/officeDocument/2006/relationships/chart" Target="../charts/chart42.xml"/><Relationship Id="rId4" Type="http://schemas.openxmlformats.org/officeDocument/2006/relationships/chart" Target="../charts/chart27.xml"/><Relationship Id="rId9" Type="http://schemas.openxmlformats.org/officeDocument/2006/relationships/chart" Target="../charts/chart32.xml"/><Relationship Id="rId14" Type="http://schemas.openxmlformats.org/officeDocument/2006/relationships/chart" Target="../charts/chart37.xml"/><Relationship Id="rId22" Type="http://schemas.openxmlformats.org/officeDocument/2006/relationships/chart" Target="../charts/chart45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4.xml"/><Relationship Id="rId3" Type="http://schemas.openxmlformats.org/officeDocument/2006/relationships/chart" Target="../charts/chart49.xml"/><Relationship Id="rId7" Type="http://schemas.openxmlformats.org/officeDocument/2006/relationships/chart" Target="../charts/chart53.xml"/><Relationship Id="rId12" Type="http://schemas.openxmlformats.org/officeDocument/2006/relationships/chart" Target="../charts/chart58.xml"/><Relationship Id="rId2" Type="http://schemas.openxmlformats.org/officeDocument/2006/relationships/chart" Target="../charts/chart48.xml"/><Relationship Id="rId1" Type="http://schemas.openxmlformats.org/officeDocument/2006/relationships/chart" Target="../charts/chart47.xml"/><Relationship Id="rId6" Type="http://schemas.openxmlformats.org/officeDocument/2006/relationships/chart" Target="../charts/chart52.xml"/><Relationship Id="rId11" Type="http://schemas.openxmlformats.org/officeDocument/2006/relationships/chart" Target="../charts/chart57.xml"/><Relationship Id="rId5" Type="http://schemas.openxmlformats.org/officeDocument/2006/relationships/chart" Target="../charts/chart51.xml"/><Relationship Id="rId10" Type="http://schemas.openxmlformats.org/officeDocument/2006/relationships/chart" Target="../charts/chart56.xml"/><Relationship Id="rId4" Type="http://schemas.openxmlformats.org/officeDocument/2006/relationships/chart" Target="../charts/chart50.xml"/><Relationship Id="rId9" Type="http://schemas.openxmlformats.org/officeDocument/2006/relationships/chart" Target="../charts/chart55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6.xml"/><Relationship Id="rId3" Type="http://schemas.openxmlformats.org/officeDocument/2006/relationships/chart" Target="../charts/chart61.xml"/><Relationship Id="rId7" Type="http://schemas.openxmlformats.org/officeDocument/2006/relationships/chart" Target="../charts/chart65.xml"/><Relationship Id="rId2" Type="http://schemas.openxmlformats.org/officeDocument/2006/relationships/chart" Target="../charts/chart60.xml"/><Relationship Id="rId1" Type="http://schemas.openxmlformats.org/officeDocument/2006/relationships/chart" Target="../charts/chart59.xml"/><Relationship Id="rId6" Type="http://schemas.openxmlformats.org/officeDocument/2006/relationships/chart" Target="../charts/chart64.xml"/><Relationship Id="rId5" Type="http://schemas.openxmlformats.org/officeDocument/2006/relationships/chart" Target="../charts/chart63.xml"/><Relationship Id="rId4" Type="http://schemas.openxmlformats.org/officeDocument/2006/relationships/chart" Target="../charts/chart62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8.xml"/><Relationship Id="rId1" Type="http://schemas.openxmlformats.org/officeDocument/2006/relationships/chart" Target="../charts/chart67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1.xml"/><Relationship Id="rId2" Type="http://schemas.openxmlformats.org/officeDocument/2006/relationships/chart" Target="../charts/chart70.xml"/><Relationship Id="rId1" Type="http://schemas.openxmlformats.org/officeDocument/2006/relationships/chart" Target="../charts/chart69.xml"/><Relationship Id="rId4" Type="http://schemas.openxmlformats.org/officeDocument/2006/relationships/chart" Target="../charts/chart72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4.xml"/><Relationship Id="rId1" Type="http://schemas.openxmlformats.org/officeDocument/2006/relationships/chart" Target="../charts/chart73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6.xml"/><Relationship Id="rId1" Type="http://schemas.openxmlformats.org/officeDocument/2006/relationships/chart" Target="../charts/chart75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9.xml"/><Relationship Id="rId2" Type="http://schemas.openxmlformats.org/officeDocument/2006/relationships/chart" Target="../charts/chart78.xml"/><Relationship Id="rId1" Type="http://schemas.openxmlformats.org/officeDocument/2006/relationships/chart" Target="../charts/chart77.xml"/><Relationship Id="rId4" Type="http://schemas.openxmlformats.org/officeDocument/2006/relationships/chart" Target="../charts/chart8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33617</xdr:colOff>
      <xdr:row>3</xdr:row>
      <xdr:rowOff>56029</xdr:rowOff>
    </xdr:from>
    <xdr:to>
      <xdr:col>16</xdr:col>
      <xdr:colOff>386042</xdr:colOff>
      <xdr:row>20</xdr:row>
      <xdr:rowOff>132229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3B158F04-704D-4320-8346-80764CB64B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0</xdr:colOff>
      <xdr:row>3</xdr:row>
      <xdr:rowOff>145677</xdr:rowOff>
    </xdr:from>
    <xdr:to>
      <xdr:col>25</xdr:col>
      <xdr:colOff>352426</xdr:colOff>
      <xdr:row>21</xdr:row>
      <xdr:rowOff>31377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55A14053-6752-4C92-BE53-2C295785B9C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26</xdr:col>
      <xdr:colOff>19050</xdr:colOff>
      <xdr:row>4</xdr:row>
      <xdr:rowOff>0</xdr:rowOff>
    </xdr:from>
    <xdr:to>
      <xdr:col>34</xdr:col>
      <xdr:colOff>371476</xdr:colOff>
      <xdr:row>21</xdr:row>
      <xdr:rowOff>76200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2326553D-21B4-4F86-B284-AD3F31E9F9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35</xdr:col>
      <xdr:colOff>47625</xdr:colOff>
      <xdr:row>4</xdr:row>
      <xdr:rowOff>0</xdr:rowOff>
    </xdr:from>
    <xdr:to>
      <xdr:col>43</xdr:col>
      <xdr:colOff>400051</xdr:colOff>
      <xdr:row>21</xdr:row>
      <xdr:rowOff>76200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E25DA412-52D4-4BEC-930C-203C4F1C19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17</xdr:col>
      <xdr:colOff>19050</xdr:colOff>
      <xdr:row>22</xdr:row>
      <xdr:rowOff>47625</xdr:rowOff>
    </xdr:from>
    <xdr:to>
      <xdr:col>25</xdr:col>
      <xdr:colOff>371475</xdr:colOff>
      <xdr:row>39</xdr:row>
      <xdr:rowOff>123825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31C959BB-3B57-4DFD-9868-1F7B112DA8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0</xdr:colOff>
      <xdr:row>22</xdr:row>
      <xdr:rowOff>47625</xdr:rowOff>
    </xdr:from>
    <xdr:to>
      <xdr:col>34</xdr:col>
      <xdr:colOff>352425</xdr:colOff>
      <xdr:row>39</xdr:row>
      <xdr:rowOff>123825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59B746B0-1B94-4155-B62D-86C0F90E5E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35</xdr:col>
      <xdr:colOff>0</xdr:colOff>
      <xdr:row>23</xdr:row>
      <xdr:rowOff>28575</xdr:rowOff>
    </xdr:from>
    <xdr:to>
      <xdr:col>43</xdr:col>
      <xdr:colOff>352426</xdr:colOff>
      <xdr:row>40</xdr:row>
      <xdr:rowOff>104775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D46D8638-0C0F-4EE5-B12A-8CFED672706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17</xdr:col>
      <xdr:colOff>19050</xdr:colOff>
      <xdr:row>42</xdr:row>
      <xdr:rowOff>38100</xdr:rowOff>
    </xdr:from>
    <xdr:to>
      <xdr:col>25</xdr:col>
      <xdr:colOff>371475</xdr:colOff>
      <xdr:row>59</xdr:row>
      <xdr:rowOff>114300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AA430E94-657C-45CA-8A1C-3445EDD4F86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26</xdr:col>
      <xdr:colOff>0</xdr:colOff>
      <xdr:row>42</xdr:row>
      <xdr:rowOff>0</xdr:rowOff>
    </xdr:from>
    <xdr:to>
      <xdr:col>34</xdr:col>
      <xdr:colOff>352425</xdr:colOff>
      <xdr:row>59</xdr:row>
      <xdr:rowOff>76200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2A627454-41E3-427D-AB5F-AB996D3006C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35</xdr:col>
      <xdr:colOff>0</xdr:colOff>
      <xdr:row>42</xdr:row>
      <xdr:rowOff>0</xdr:rowOff>
    </xdr:from>
    <xdr:to>
      <xdr:col>43</xdr:col>
      <xdr:colOff>352425</xdr:colOff>
      <xdr:row>59</xdr:row>
      <xdr:rowOff>76200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53E982EF-D2A0-4081-B655-8A1AE0C8F20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17</xdr:col>
      <xdr:colOff>47625</xdr:colOff>
      <xdr:row>62</xdr:row>
      <xdr:rowOff>57150</xdr:rowOff>
    </xdr:from>
    <xdr:to>
      <xdr:col>25</xdr:col>
      <xdr:colOff>400051</xdr:colOff>
      <xdr:row>79</xdr:row>
      <xdr:rowOff>133350</xdr:rowOff>
    </xdr:to>
    <xdr:graphicFrame macro="">
      <xdr:nvGraphicFramePr>
        <xdr:cNvPr id="16" name="Chart 15">
          <a:extLst>
            <a:ext uri="{FF2B5EF4-FFF2-40B4-BE49-F238E27FC236}">
              <a16:creationId xmlns:a16="http://schemas.microsoft.com/office/drawing/2014/main" id="{01FE4EA9-5D4A-42DD-94F4-3F331D1D7A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26</xdr:col>
      <xdr:colOff>0</xdr:colOff>
      <xdr:row>62</xdr:row>
      <xdr:rowOff>0</xdr:rowOff>
    </xdr:from>
    <xdr:to>
      <xdr:col>34</xdr:col>
      <xdr:colOff>352426</xdr:colOff>
      <xdr:row>79</xdr:row>
      <xdr:rowOff>76200</xdr:rowOff>
    </xdr:to>
    <xdr:graphicFrame macro="">
      <xdr:nvGraphicFramePr>
        <xdr:cNvPr id="17" name="Chart 16">
          <a:extLst>
            <a:ext uri="{FF2B5EF4-FFF2-40B4-BE49-F238E27FC236}">
              <a16:creationId xmlns:a16="http://schemas.microsoft.com/office/drawing/2014/main" id="{79F99CC1-CCD8-4025-9BE2-57803000BB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35</xdr:col>
      <xdr:colOff>45982</xdr:colOff>
      <xdr:row>62</xdr:row>
      <xdr:rowOff>122464</xdr:rowOff>
    </xdr:from>
    <xdr:to>
      <xdr:col>43</xdr:col>
      <xdr:colOff>398408</xdr:colOff>
      <xdr:row>79</xdr:row>
      <xdr:rowOff>128752</xdr:rowOff>
    </xdr:to>
    <xdr:graphicFrame macro="">
      <xdr:nvGraphicFramePr>
        <xdr:cNvPr id="18" name="Chart 17">
          <a:extLst>
            <a:ext uri="{FF2B5EF4-FFF2-40B4-BE49-F238E27FC236}">
              <a16:creationId xmlns:a16="http://schemas.microsoft.com/office/drawing/2014/main" id="{4DE231B0-E01B-4EC4-B589-8F66A37232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58</xdr:col>
      <xdr:colOff>0</xdr:colOff>
      <xdr:row>4</xdr:row>
      <xdr:rowOff>0</xdr:rowOff>
    </xdr:from>
    <xdr:to>
      <xdr:col>66</xdr:col>
      <xdr:colOff>352425</xdr:colOff>
      <xdr:row>21</xdr:row>
      <xdr:rowOff>76200</xdr:rowOff>
    </xdr:to>
    <xdr:graphicFrame macro="">
      <xdr:nvGraphicFramePr>
        <xdr:cNvPr id="19" name="Chart 18">
          <a:extLst>
            <a:ext uri="{FF2B5EF4-FFF2-40B4-BE49-F238E27FC236}">
              <a16:creationId xmlns:a16="http://schemas.microsoft.com/office/drawing/2014/main" id="{DA31A016-491C-4B8F-83F0-6236797A705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58</xdr:col>
      <xdr:colOff>0</xdr:colOff>
      <xdr:row>23</xdr:row>
      <xdr:rowOff>0</xdr:rowOff>
    </xdr:from>
    <xdr:to>
      <xdr:col>66</xdr:col>
      <xdr:colOff>352425</xdr:colOff>
      <xdr:row>40</xdr:row>
      <xdr:rowOff>76200</xdr:rowOff>
    </xdr:to>
    <xdr:graphicFrame macro="">
      <xdr:nvGraphicFramePr>
        <xdr:cNvPr id="20" name="Chart 19">
          <a:extLst>
            <a:ext uri="{FF2B5EF4-FFF2-40B4-BE49-F238E27FC236}">
              <a16:creationId xmlns:a16="http://schemas.microsoft.com/office/drawing/2014/main" id="{123CEE51-D0B4-48D7-B616-9D7DBAF93E0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58</xdr:col>
      <xdr:colOff>0</xdr:colOff>
      <xdr:row>42</xdr:row>
      <xdr:rowOff>0</xdr:rowOff>
    </xdr:from>
    <xdr:to>
      <xdr:col>66</xdr:col>
      <xdr:colOff>352425</xdr:colOff>
      <xdr:row>59</xdr:row>
      <xdr:rowOff>76200</xdr:rowOff>
    </xdr:to>
    <xdr:graphicFrame macro="">
      <xdr:nvGraphicFramePr>
        <xdr:cNvPr id="21" name="Chart 20">
          <a:extLst>
            <a:ext uri="{FF2B5EF4-FFF2-40B4-BE49-F238E27FC236}">
              <a16:creationId xmlns:a16="http://schemas.microsoft.com/office/drawing/2014/main" id="{84DCEDA1-D927-4F74-8E3B-D5468FB224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58</xdr:col>
      <xdr:colOff>28575</xdr:colOff>
      <xdr:row>61</xdr:row>
      <xdr:rowOff>0</xdr:rowOff>
    </xdr:from>
    <xdr:to>
      <xdr:col>66</xdr:col>
      <xdr:colOff>381000</xdr:colOff>
      <xdr:row>78</xdr:row>
      <xdr:rowOff>76200</xdr:rowOff>
    </xdr:to>
    <xdr:graphicFrame macro="">
      <xdr:nvGraphicFramePr>
        <xdr:cNvPr id="22" name="Chart 21">
          <a:extLst>
            <a:ext uri="{FF2B5EF4-FFF2-40B4-BE49-F238E27FC236}">
              <a16:creationId xmlns:a16="http://schemas.microsoft.com/office/drawing/2014/main" id="{52B9BAAA-4A87-4F6A-8375-A13FB882BA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67</xdr:col>
      <xdr:colOff>36738</xdr:colOff>
      <xdr:row>23</xdr:row>
      <xdr:rowOff>19050</xdr:rowOff>
    </xdr:from>
    <xdr:to>
      <xdr:col>75</xdr:col>
      <xdr:colOff>389754</xdr:colOff>
      <xdr:row>40</xdr:row>
      <xdr:rowOff>95250</xdr:rowOff>
    </xdr:to>
    <xdr:graphicFrame macro="">
      <xdr:nvGraphicFramePr>
        <xdr:cNvPr id="28" name="Chart 27">
          <a:extLst>
            <a:ext uri="{FF2B5EF4-FFF2-40B4-BE49-F238E27FC236}">
              <a16:creationId xmlns:a16="http://schemas.microsoft.com/office/drawing/2014/main" id="{6B7AAA5B-EC27-4B0C-B7C0-014910BEA8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67</xdr:col>
      <xdr:colOff>28575</xdr:colOff>
      <xdr:row>41</xdr:row>
      <xdr:rowOff>133350</xdr:rowOff>
    </xdr:from>
    <xdr:to>
      <xdr:col>75</xdr:col>
      <xdr:colOff>266699</xdr:colOff>
      <xdr:row>56</xdr:row>
      <xdr:rowOff>114300</xdr:rowOff>
    </xdr:to>
    <xdr:graphicFrame macro="">
      <xdr:nvGraphicFramePr>
        <xdr:cNvPr id="29" name="Chart 28">
          <a:extLst>
            <a:ext uri="{FF2B5EF4-FFF2-40B4-BE49-F238E27FC236}">
              <a16:creationId xmlns:a16="http://schemas.microsoft.com/office/drawing/2014/main" id="{0D49081C-0EF4-47E2-8D97-C6B0B9B732A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67</xdr:col>
      <xdr:colOff>0</xdr:colOff>
      <xdr:row>4</xdr:row>
      <xdr:rowOff>0</xdr:rowOff>
    </xdr:from>
    <xdr:to>
      <xdr:col>75</xdr:col>
      <xdr:colOff>238124</xdr:colOff>
      <xdr:row>18</xdr:row>
      <xdr:rowOff>171450</xdr:rowOff>
    </xdr:to>
    <xdr:graphicFrame macro="">
      <xdr:nvGraphicFramePr>
        <xdr:cNvPr id="30" name="Chart 29">
          <a:extLst>
            <a:ext uri="{FF2B5EF4-FFF2-40B4-BE49-F238E27FC236}">
              <a16:creationId xmlns:a16="http://schemas.microsoft.com/office/drawing/2014/main" id="{BE6ABD17-BB8F-4B21-98E5-20DB51CDEBF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8</xdr:col>
      <xdr:colOff>9525</xdr:colOff>
      <xdr:row>22</xdr:row>
      <xdr:rowOff>85725</xdr:rowOff>
    </xdr:from>
    <xdr:to>
      <xdr:col>16</xdr:col>
      <xdr:colOff>361950</xdr:colOff>
      <xdr:row>39</xdr:row>
      <xdr:rowOff>161925</xdr:rowOff>
    </xdr:to>
    <xdr:graphicFrame macro="">
      <xdr:nvGraphicFramePr>
        <xdr:cNvPr id="24" name="Chart 23">
          <a:extLst>
            <a:ext uri="{FF2B5EF4-FFF2-40B4-BE49-F238E27FC236}">
              <a16:creationId xmlns:a16="http://schemas.microsoft.com/office/drawing/2014/main" id="{E6C6B9D3-1D7C-4841-8D5F-AC9B48CB9A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8</xdr:col>
      <xdr:colOff>28575</xdr:colOff>
      <xdr:row>42</xdr:row>
      <xdr:rowOff>57150</xdr:rowOff>
    </xdr:from>
    <xdr:to>
      <xdr:col>16</xdr:col>
      <xdr:colOff>381000</xdr:colOff>
      <xdr:row>59</xdr:row>
      <xdr:rowOff>133350</xdr:rowOff>
    </xdr:to>
    <xdr:graphicFrame macro="">
      <xdr:nvGraphicFramePr>
        <xdr:cNvPr id="25" name="Chart 24">
          <a:extLst>
            <a:ext uri="{FF2B5EF4-FFF2-40B4-BE49-F238E27FC236}">
              <a16:creationId xmlns:a16="http://schemas.microsoft.com/office/drawing/2014/main" id="{C0A3E11B-1033-481C-A212-B961561D16F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8</xdr:col>
      <xdr:colOff>38100</xdr:colOff>
      <xdr:row>62</xdr:row>
      <xdr:rowOff>9525</xdr:rowOff>
    </xdr:from>
    <xdr:to>
      <xdr:col>16</xdr:col>
      <xdr:colOff>390525</xdr:colOff>
      <xdr:row>90</xdr:row>
      <xdr:rowOff>142875</xdr:rowOff>
    </xdr:to>
    <xdr:graphicFrame macro="">
      <xdr:nvGraphicFramePr>
        <xdr:cNvPr id="26" name="Chart 25">
          <a:extLst>
            <a:ext uri="{FF2B5EF4-FFF2-40B4-BE49-F238E27FC236}">
              <a16:creationId xmlns:a16="http://schemas.microsoft.com/office/drawing/2014/main" id="{19B04475-58C7-4E7D-A5B1-1F02C4BDD2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552450</xdr:colOff>
      <xdr:row>1</xdr:row>
      <xdr:rowOff>9525</xdr:rowOff>
    </xdr:from>
    <xdr:to>
      <xdr:col>13</xdr:col>
      <xdr:colOff>247650</xdr:colOff>
      <xdr:row>15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D04F09F-247E-00F2-9AD3-23C76E217A6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17</xdr:row>
      <xdr:rowOff>0</xdr:rowOff>
    </xdr:from>
    <xdr:to>
      <xdr:col>13</xdr:col>
      <xdr:colOff>304800</xdr:colOff>
      <xdr:row>31</xdr:row>
      <xdr:rowOff>76200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8C23F1B9-6BA9-40E6-B7A3-5243B6E5DB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594945</xdr:colOff>
      <xdr:row>4</xdr:row>
      <xdr:rowOff>7327</xdr:rowOff>
    </xdr:from>
    <xdr:to>
      <xdr:col>17</xdr:col>
      <xdr:colOff>337770</xdr:colOff>
      <xdr:row>21</xdr:row>
      <xdr:rowOff>83527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AEA82B5C-DE9A-48F4-87DE-423ADF0FF02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0</xdr:colOff>
      <xdr:row>4</xdr:row>
      <xdr:rowOff>0</xdr:rowOff>
    </xdr:from>
    <xdr:to>
      <xdr:col>26</xdr:col>
      <xdr:colOff>355147</xdr:colOff>
      <xdr:row>21</xdr:row>
      <xdr:rowOff>76200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E453B01A-5CF7-4F99-9642-BAEF858FD0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27</xdr:col>
      <xdr:colOff>0</xdr:colOff>
      <xdr:row>4</xdr:row>
      <xdr:rowOff>0</xdr:rowOff>
    </xdr:from>
    <xdr:to>
      <xdr:col>35</xdr:col>
      <xdr:colOff>355739</xdr:colOff>
      <xdr:row>21</xdr:row>
      <xdr:rowOff>76200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965828AB-66F2-4D03-9BBD-57D4322C13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18</xdr:col>
      <xdr:colOff>57978</xdr:colOff>
      <xdr:row>23</xdr:row>
      <xdr:rowOff>41413</xdr:rowOff>
    </xdr:from>
    <xdr:to>
      <xdr:col>26</xdr:col>
      <xdr:colOff>410403</xdr:colOff>
      <xdr:row>40</xdr:row>
      <xdr:rowOff>117613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ADF66B5F-61AF-4BE1-969D-32EDA402A6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36</xdr:col>
      <xdr:colOff>0</xdr:colOff>
      <xdr:row>4</xdr:row>
      <xdr:rowOff>0</xdr:rowOff>
    </xdr:from>
    <xdr:to>
      <xdr:col>44</xdr:col>
      <xdr:colOff>355738</xdr:colOff>
      <xdr:row>21</xdr:row>
      <xdr:rowOff>76200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A8D8A320-5E20-477F-AEB7-9F4641AD17C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27</xdr:col>
      <xdr:colOff>0</xdr:colOff>
      <xdr:row>23</xdr:row>
      <xdr:rowOff>0</xdr:rowOff>
    </xdr:from>
    <xdr:to>
      <xdr:col>35</xdr:col>
      <xdr:colOff>352425</xdr:colOff>
      <xdr:row>40</xdr:row>
      <xdr:rowOff>76200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B45A5A15-AE81-4622-A7FC-7FF798974E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36</xdr:col>
      <xdr:colOff>0</xdr:colOff>
      <xdr:row>23</xdr:row>
      <xdr:rowOff>0</xdr:rowOff>
    </xdr:from>
    <xdr:to>
      <xdr:col>44</xdr:col>
      <xdr:colOff>352425</xdr:colOff>
      <xdr:row>40</xdr:row>
      <xdr:rowOff>76200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B283EA0A-CEB1-4EA9-B8D7-934F294E13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18</xdr:col>
      <xdr:colOff>0</xdr:colOff>
      <xdr:row>42</xdr:row>
      <xdr:rowOff>0</xdr:rowOff>
    </xdr:from>
    <xdr:to>
      <xdr:col>26</xdr:col>
      <xdr:colOff>352425</xdr:colOff>
      <xdr:row>59</xdr:row>
      <xdr:rowOff>76200</xdr:rowOff>
    </xdr:to>
    <xdr:graphicFrame macro="">
      <xdr:nvGraphicFramePr>
        <xdr:cNvPr id="16" name="Chart 15">
          <a:extLst>
            <a:ext uri="{FF2B5EF4-FFF2-40B4-BE49-F238E27FC236}">
              <a16:creationId xmlns:a16="http://schemas.microsoft.com/office/drawing/2014/main" id="{DDB93CA6-BC3A-4222-BCA2-A17CCB714FC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27</xdr:col>
      <xdr:colOff>0</xdr:colOff>
      <xdr:row>42</xdr:row>
      <xdr:rowOff>0</xdr:rowOff>
    </xdr:from>
    <xdr:to>
      <xdr:col>35</xdr:col>
      <xdr:colOff>352425</xdr:colOff>
      <xdr:row>59</xdr:row>
      <xdr:rowOff>76200</xdr:rowOff>
    </xdr:to>
    <xdr:graphicFrame macro="">
      <xdr:nvGraphicFramePr>
        <xdr:cNvPr id="17" name="Chart 16">
          <a:extLst>
            <a:ext uri="{FF2B5EF4-FFF2-40B4-BE49-F238E27FC236}">
              <a16:creationId xmlns:a16="http://schemas.microsoft.com/office/drawing/2014/main" id="{BB69124C-AD4C-499A-A6BE-17EE29AFD4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36</xdr:col>
      <xdr:colOff>41413</xdr:colOff>
      <xdr:row>42</xdr:row>
      <xdr:rowOff>0</xdr:rowOff>
    </xdr:from>
    <xdr:to>
      <xdr:col>44</xdr:col>
      <xdr:colOff>393838</xdr:colOff>
      <xdr:row>59</xdr:row>
      <xdr:rowOff>76200</xdr:rowOff>
    </xdr:to>
    <xdr:graphicFrame macro="">
      <xdr:nvGraphicFramePr>
        <xdr:cNvPr id="18" name="Chart 17">
          <a:extLst>
            <a:ext uri="{FF2B5EF4-FFF2-40B4-BE49-F238E27FC236}">
              <a16:creationId xmlns:a16="http://schemas.microsoft.com/office/drawing/2014/main" id="{9543791C-E77D-40A1-8B42-4DCE5880BC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18</xdr:col>
      <xdr:colOff>0</xdr:colOff>
      <xdr:row>62</xdr:row>
      <xdr:rowOff>0</xdr:rowOff>
    </xdr:from>
    <xdr:to>
      <xdr:col>26</xdr:col>
      <xdr:colOff>352425</xdr:colOff>
      <xdr:row>82</xdr:row>
      <xdr:rowOff>19050</xdr:rowOff>
    </xdr:to>
    <xdr:graphicFrame macro="">
      <xdr:nvGraphicFramePr>
        <xdr:cNvPr id="20" name="Chart 19">
          <a:extLst>
            <a:ext uri="{FF2B5EF4-FFF2-40B4-BE49-F238E27FC236}">
              <a16:creationId xmlns:a16="http://schemas.microsoft.com/office/drawing/2014/main" id="{612F3FB9-3B8A-4E3D-9E6A-168DCC7FADD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26</xdr:col>
      <xdr:colOff>581025</xdr:colOff>
      <xdr:row>62</xdr:row>
      <xdr:rowOff>0</xdr:rowOff>
    </xdr:from>
    <xdr:to>
      <xdr:col>35</xdr:col>
      <xdr:colOff>323850</xdr:colOff>
      <xdr:row>82</xdr:row>
      <xdr:rowOff>19050</xdr:rowOff>
    </xdr:to>
    <xdr:graphicFrame macro="">
      <xdr:nvGraphicFramePr>
        <xdr:cNvPr id="21" name="Chart 20">
          <a:extLst>
            <a:ext uri="{FF2B5EF4-FFF2-40B4-BE49-F238E27FC236}">
              <a16:creationId xmlns:a16="http://schemas.microsoft.com/office/drawing/2014/main" id="{8B1A7BE4-5516-489C-9669-9BE2B9AB33C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36</xdr:col>
      <xdr:colOff>0</xdr:colOff>
      <xdr:row>62</xdr:row>
      <xdr:rowOff>0</xdr:rowOff>
    </xdr:from>
    <xdr:to>
      <xdr:col>44</xdr:col>
      <xdr:colOff>352425</xdr:colOff>
      <xdr:row>79</xdr:row>
      <xdr:rowOff>80772</xdr:rowOff>
    </xdr:to>
    <xdr:graphicFrame macro="">
      <xdr:nvGraphicFramePr>
        <xdr:cNvPr id="23" name="Chart 22">
          <a:extLst>
            <a:ext uri="{FF2B5EF4-FFF2-40B4-BE49-F238E27FC236}">
              <a16:creationId xmlns:a16="http://schemas.microsoft.com/office/drawing/2014/main" id="{6AB822F6-0761-4E2D-8DD1-D28C99076D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73</xdr:col>
      <xdr:colOff>114300</xdr:colOff>
      <xdr:row>2</xdr:row>
      <xdr:rowOff>19050</xdr:rowOff>
    </xdr:from>
    <xdr:to>
      <xdr:col>81</xdr:col>
      <xdr:colOff>470038</xdr:colOff>
      <xdr:row>19</xdr:row>
      <xdr:rowOff>95250</xdr:rowOff>
    </xdr:to>
    <xdr:graphicFrame macro="">
      <xdr:nvGraphicFramePr>
        <xdr:cNvPr id="24" name="Chart 23">
          <a:extLst>
            <a:ext uri="{FF2B5EF4-FFF2-40B4-BE49-F238E27FC236}">
              <a16:creationId xmlns:a16="http://schemas.microsoft.com/office/drawing/2014/main" id="{B72AF91D-2A34-47BB-BC58-4D9A3741BD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73</xdr:col>
      <xdr:colOff>28575</xdr:colOff>
      <xdr:row>21</xdr:row>
      <xdr:rowOff>47625</xdr:rowOff>
    </xdr:from>
    <xdr:to>
      <xdr:col>81</xdr:col>
      <xdr:colOff>384313</xdr:colOff>
      <xdr:row>38</xdr:row>
      <xdr:rowOff>123825</xdr:rowOff>
    </xdr:to>
    <xdr:graphicFrame macro="">
      <xdr:nvGraphicFramePr>
        <xdr:cNvPr id="25" name="Chart 24">
          <a:extLst>
            <a:ext uri="{FF2B5EF4-FFF2-40B4-BE49-F238E27FC236}">
              <a16:creationId xmlns:a16="http://schemas.microsoft.com/office/drawing/2014/main" id="{8E501047-96F2-410E-914B-BC4160D633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73</xdr:col>
      <xdr:colOff>33336</xdr:colOff>
      <xdr:row>40</xdr:row>
      <xdr:rowOff>57150</xdr:rowOff>
    </xdr:from>
    <xdr:to>
      <xdr:col>81</xdr:col>
      <xdr:colOff>271461</xdr:colOff>
      <xdr:row>55</xdr:row>
      <xdr:rowOff>38100</xdr:rowOff>
    </xdr:to>
    <xdr:graphicFrame macro="">
      <xdr:nvGraphicFramePr>
        <xdr:cNvPr id="28" name="Chart 27">
          <a:extLst>
            <a:ext uri="{FF2B5EF4-FFF2-40B4-BE49-F238E27FC236}">
              <a16:creationId xmlns:a16="http://schemas.microsoft.com/office/drawing/2014/main" id="{EC4C7348-0C2F-4050-96D7-A94D6269F0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63</xdr:col>
      <xdr:colOff>38100</xdr:colOff>
      <xdr:row>2</xdr:row>
      <xdr:rowOff>85725</xdr:rowOff>
    </xdr:from>
    <xdr:to>
      <xdr:col>71</xdr:col>
      <xdr:colOff>386042</xdr:colOff>
      <xdr:row>19</xdr:row>
      <xdr:rowOff>161925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5591C4C3-B8F3-4C3F-8D69-0984D01050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63</xdr:col>
      <xdr:colOff>38100</xdr:colOff>
      <xdr:row>21</xdr:row>
      <xdr:rowOff>28575</xdr:rowOff>
    </xdr:from>
    <xdr:to>
      <xdr:col>71</xdr:col>
      <xdr:colOff>390525</xdr:colOff>
      <xdr:row>38</xdr:row>
      <xdr:rowOff>104775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8823D99A-8381-4601-99E6-DFB85152AB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63</xdr:col>
      <xdr:colOff>38100</xdr:colOff>
      <xdr:row>40</xdr:row>
      <xdr:rowOff>85725</xdr:rowOff>
    </xdr:from>
    <xdr:to>
      <xdr:col>71</xdr:col>
      <xdr:colOff>390525</xdr:colOff>
      <xdr:row>57</xdr:row>
      <xdr:rowOff>161925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7599492D-3DA7-4730-A36F-B975773E39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63</xdr:col>
      <xdr:colOff>28575</xdr:colOff>
      <xdr:row>59</xdr:row>
      <xdr:rowOff>99331</xdr:rowOff>
    </xdr:from>
    <xdr:to>
      <xdr:col>71</xdr:col>
      <xdr:colOff>383721</xdr:colOff>
      <xdr:row>78</xdr:row>
      <xdr:rowOff>104774</xdr:rowOff>
    </xdr:to>
    <xdr:graphicFrame macro="">
      <xdr:nvGraphicFramePr>
        <xdr:cNvPr id="22" name="Chart 21">
          <a:extLst>
            <a:ext uri="{FF2B5EF4-FFF2-40B4-BE49-F238E27FC236}">
              <a16:creationId xmlns:a16="http://schemas.microsoft.com/office/drawing/2014/main" id="{3830FDAD-FC1D-4C07-9A05-D6D3489C03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9</xdr:col>
      <xdr:colOff>0</xdr:colOff>
      <xdr:row>22</xdr:row>
      <xdr:rowOff>0</xdr:rowOff>
    </xdr:from>
    <xdr:to>
      <xdr:col>17</xdr:col>
      <xdr:colOff>350959</xdr:colOff>
      <xdr:row>39</xdr:row>
      <xdr:rowOff>76200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175A234C-8AA3-4968-B118-57120896EA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9</xdr:col>
      <xdr:colOff>0</xdr:colOff>
      <xdr:row>41</xdr:row>
      <xdr:rowOff>0</xdr:rowOff>
    </xdr:from>
    <xdr:to>
      <xdr:col>17</xdr:col>
      <xdr:colOff>355146</xdr:colOff>
      <xdr:row>58</xdr:row>
      <xdr:rowOff>76200</xdr:rowOff>
    </xdr:to>
    <xdr:graphicFrame macro="">
      <xdr:nvGraphicFramePr>
        <xdr:cNvPr id="26" name="Chart 25">
          <a:extLst>
            <a:ext uri="{FF2B5EF4-FFF2-40B4-BE49-F238E27FC236}">
              <a16:creationId xmlns:a16="http://schemas.microsoft.com/office/drawing/2014/main" id="{8308FEDD-C0FB-4840-9EC4-025E98DF12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9</xdr:col>
      <xdr:colOff>0</xdr:colOff>
      <xdr:row>61</xdr:row>
      <xdr:rowOff>0</xdr:rowOff>
    </xdr:from>
    <xdr:to>
      <xdr:col>17</xdr:col>
      <xdr:colOff>355146</xdr:colOff>
      <xdr:row>86</xdr:row>
      <xdr:rowOff>95250</xdr:rowOff>
    </xdr:to>
    <xdr:graphicFrame macro="">
      <xdr:nvGraphicFramePr>
        <xdr:cNvPr id="27" name="Chart 26">
          <a:extLst>
            <a:ext uri="{FF2B5EF4-FFF2-40B4-BE49-F238E27FC236}">
              <a16:creationId xmlns:a16="http://schemas.microsoft.com/office/drawing/2014/main" id="{D245F274-8865-4D95-9262-A91565AEF1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9524</xdr:colOff>
      <xdr:row>5</xdr:row>
      <xdr:rowOff>66674</xdr:rowOff>
    </xdr:from>
    <xdr:to>
      <xdr:col>24</xdr:col>
      <xdr:colOff>533400</xdr:colOff>
      <xdr:row>20</xdr:row>
      <xdr:rowOff>95249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C01472C-65D3-D11B-70C1-6B381CA80D8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25</xdr:col>
      <xdr:colOff>42862</xdr:colOff>
      <xdr:row>5</xdr:row>
      <xdr:rowOff>76200</xdr:rowOff>
    </xdr:from>
    <xdr:to>
      <xdr:col>32</xdr:col>
      <xdr:colOff>261937</xdr:colOff>
      <xdr:row>19</xdr:row>
      <xdr:rowOff>152400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ACB366F-3A00-0313-45E9-5BF28A1A0EF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25</xdr:col>
      <xdr:colOff>47625</xdr:colOff>
      <xdr:row>22</xdr:row>
      <xdr:rowOff>61632</xdr:rowOff>
    </xdr:from>
    <xdr:to>
      <xdr:col>32</xdr:col>
      <xdr:colOff>266700</xdr:colOff>
      <xdr:row>36</xdr:row>
      <xdr:rowOff>137832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6AF5F12C-0CCC-494F-85AD-83D798E8E11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33</xdr:col>
      <xdr:colOff>22412</xdr:colOff>
      <xdr:row>5</xdr:row>
      <xdr:rowOff>77694</xdr:rowOff>
    </xdr:from>
    <xdr:to>
      <xdr:col>40</xdr:col>
      <xdr:colOff>306294</xdr:colOff>
      <xdr:row>20</xdr:row>
      <xdr:rowOff>19424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30D52802-4738-BCEB-8A51-B25482326AA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41</xdr:col>
      <xdr:colOff>80496</xdr:colOff>
      <xdr:row>5</xdr:row>
      <xdr:rowOff>10084</xdr:rowOff>
    </xdr:from>
    <xdr:to>
      <xdr:col>48</xdr:col>
      <xdr:colOff>364379</xdr:colOff>
      <xdr:row>19</xdr:row>
      <xdr:rowOff>142314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5EF98132-516F-4CB9-B543-65EE4F8EAA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49</xdr:col>
      <xdr:colOff>31004</xdr:colOff>
      <xdr:row>5</xdr:row>
      <xdr:rowOff>8777</xdr:rowOff>
    </xdr:from>
    <xdr:to>
      <xdr:col>56</xdr:col>
      <xdr:colOff>311898</xdr:colOff>
      <xdr:row>19</xdr:row>
      <xdr:rowOff>137272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FD6696B4-088B-41C2-8429-888F92E5FE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33</xdr:col>
      <xdr:colOff>38100</xdr:colOff>
      <xdr:row>23</xdr:row>
      <xdr:rowOff>142875</xdr:rowOff>
    </xdr:from>
    <xdr:to>
      <xdr:col>40</xdr:col>
      <xdr:colOff>321982</xdr:colOff>
      <xdr:row>38</xdr:row>
      <xdr:rowOff>80869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714D155D-AE9A-43AA-B09E-8A21065588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41</xdr:col>
      <xdr:colOff>57150</xdr:colOff>
      <xdr:row>23</xdr:row>
      <xdr:rowOff>66675</xdr:rowOff>
    </xdr:from>
    <xdr:to>
      <xdr:col>48</xdr:col>
      <xdr:colOff>341032</xdr:colOff>
      <xdr:row>38</xdr:row>
      <xdr:rowOff>4669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1541B130-DA0F-4DB0-94A4-6EB284A17C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49</xdr:col>
      <xdr:colOff>38100</xdr:colOff>
      <xdr:row>23</xdr:row>
      <xdr:rowOff>85725</xdr:rowOff>
    </xdr:from>
    <xdr:to>
      <xdr:col>56</xdr:col>
      <xdr:colOff>321983</xdr:colOff>
      <xdr:row>38</xdr:row>
      <xdr:rowOff>23719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10573F47-1A00-4107-96EC-3014967E991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12</xdr:col>
      <xdr:colOff>26521</xdr:colOff>
      <xdr:row>23</xdr:row>
      <xdr:rowOff>69476</xdr:rowOff>
    </xdr:from>
    <xdr:to>
      <xdr:col>18</xdr:col>
      <xdr:colOff>553011</xdr:colOff>
      <xdr:row>38</xdr:row>
      <xdr:rowOff>11205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87ED112A-AD01-D6A7-3D34-9EB57BEE223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57</xdr:col>
      <xdr:colOff>38100</xdr:colOff>
      <xdr:row>5</xdr:row>
      <xdr:rowOff>38100</xdr:rowOff>
    </xdr:from>
    <xdr:to>
      <xdr:col>64</xdr:col>
      <xdr:colOff>318994</xdr:colOff>
      <xdr:row>19</xdr:row>
      <xdr:rowOff>166595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F83C86BC-76CC-438C-AC23-AA3C81DC5B9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57</xdr:col>
      <xdr:colOff>28575</xdr:colOff>
      <xdr:row>23</xdr:row>
      <xdr:rowOff>104775</xdr:rowOff>
    </xdr:from>
    <xdr:to>
      <xdr:col>64</xdr:col>
      <xdr:colOff>305943</xdr:colOff>
      <xdr:row>38</xdr:row>
      <xdr:rowOff>38767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4C3F94EA-D524-443D-A0D1-CC5CACDD25A2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69850</xdr:colOff>
      <xdr:row>2</xdr:row>
      <xdr:rowOff>66675</xdr:rowOff>
    </xdr:from>
    <xdr:to>
      <xdr:col>17</xdr:col>
      <xdr:colOff>41275</xdr:colOff>
      <xdr:row>18</xdr:row>
      <xdr:rowOff>53975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140663B-DB52-4C8C-3A6D-00269C90F37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447675</xdr:colOff>
      <xdr:row>2</xdr:row>
      <xdr:rowOff>47625</xdr:rowOff>
    </xdr:from>
    <xdr:to>
      <xdr:col>25</xdr:col>
      <xdr:colOff>142875</xdr:colOff>
      <xdr:row>17</xdr:row>
      <xdr:rowOff>98425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A2361F4-4DE3-4783-8DB3-691E954C34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76200</xdr:colOff>
      <xdr:row>21</xdr:row>
      <xdr:rowOff>158750</xdr:rowOff>
    </xdr:from>
    <xdr:to>
      <xdr:col>17</xdr:col>
      <xdr:colOff>47625</xdr:colOff>
      <xdr:row>36</xdr:row>
      <xdr:rowOff>139700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E6B4CC2-7E89-463F-9130-426B006882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17</xdr:col>
      <xdr:colOff>460375</xdr:colOff>
      <xdr:row>21</xdr:row>
      <xdr:rowOff>28575</xdr:rowOff>
    </xdr:from>
    <xdr:to>
      <xdr:col>25</xdr:col>
      <xdr:colOff>155575</xdr:colOff>
      <xdr:row>36</xdr:row>
      <xdr:rowOff>9525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4641DC99-AFF0-406C-8145-D830DC2A61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47625</xdr:colOff>
      <xdr:row>21</xdr:row>
      <xdr:rowOff>47625</xdr:rowOff>
    </xdr:from>
    <xdr:to>
      <xdr:col>33</xdr:col>
      <xdr:colOff>352425</xdr:colOff>
      <xdr:row>36</xdr:row>
      <xdr:rowOff>22225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1E39184F-F1EB-41D1-AE4C-34834E01C8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28575</xdr:colOff>
      <xdr:row>2</xdr:row>
      <xdr:rowOff>104775</xdr:rowOff>
    </xdr:from>
    <xdr:to>
      <xdr:col>33</xdr:col>
      <xdr:colOff>333375</xdr:colOff>
      <xdr:row>17</xdr:row>
      <xdr:rowOff>155575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DA8BA1BD-1AB5-462B-A962-07CE9B5056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35</xdr:col>
      <xdr:colOff>28575</xdr:colOff>
      <xdr:row>21</xdr:row>
      <xdr:rowOff>133350</xdr:rowOff>
    </xdr:from>
    <xdr:to>
      <xdr:col>42</xdr:col>
      <xdr:colOff>333375</xdr:colOff>
      <xdr:row>36</xdr:row>
      <xdr:rowOff>184150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B171C5EF-FBF6-48E2-83AF-6B44B83F211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35</xdr:col>
      <xdr:colOff>28575</xdr:colOff>
      <xdr:row>2</xdr:row>
      <xdr:rowOff>47625</xdr:rowOff>
    </xdr:from>
    <xdr:to>
      <xdr:col>42</xdr:col>
      <xdr:colOff>333375</xdr:colOff>
      <xdr:row>17</xdr:row>
      <xdr:rowOff>98425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96CB59CE-B397-433C-95B9-8ED6E4AEE8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2</xdr:row>
      <xdr:rowOff>0</xdr:rowOff>
    </xdr:from>
    <xdr:to>
      <xdr:col>16</xdr:col>
      <xdr:colOff>587375</xdr:colOff>
      <xdr:row>14</xdr:row>
      <xdr:rowOff>174625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06F07DB-2990-43B5-986C-54C4D2B62DC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16</xdr:row>
      <xdr:rowOff>0</xdr:rowOff>
    </xdr:from>
    <xdr:to>
      <xdr:col>16</xdr:col>
      <xdr:colOff>587375</xdr:colOff>
      <xdr:row>30</xdr:row>
      <xdr:rowOff>31750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228FDA0-7705-4A9D-B1D0-5642F2ED60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254403</xdr:colOff>
      <xdr:row>3</xdr:row>
      <xdr:rowOff>60076</xdr:rowOff>
    </xdr:from>
    <xdr:to>
      <xdr:col>23</xdr:col>
      <xdr:colOff>397560</xdr:colOff>
      <xdr:row>18</xdr:row>
      <xdr:rowOff>185208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C576254-76DD-CA7A-6859-864AEEDD218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273401</xdr:colOff>
      <xdr:row>22</xdr:row>
      <xdr:rowOff>17639</xdr:rowOff>
    </xdr:from>
    <xdr:to>
      <xdr:col>23</xdr:col>
      <xdr:colOff>416558</xdr:colOff>
      <xdr:row>36</xdr:row>
      <xdr:rowOff>93839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0E8F9B95-4145-420B-AC04-99939ADAA9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37922</xdr:colOff>
      <xdr:row>39</xdr:row>
      <xdr:rowOff>52918</xdr:rowOff>
    </xdr:from>
    <xdr:to>
      <xdr:col>20</xdr:col>
      <xdr:colOff>544158</xdr:colOff>
      <xdr:row>57</xdr:row>
      <xdr:rowOff>132292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AD69312-BE32-ED70-AB48-463E6271629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26457</xdr:colOff>
      <xdr:row>39</xdr:row>
      <xdr:rowOff>26459</xdr:rowOff>
    </xdr:from>
    <xdr:to>
      <xdr:col>28</xdr:col>
      <xdr:colOff>462137</xdr:colOff>
      <xdr:row>57</xdr:row>
      <xdr:rowOff>105833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C88CAD2A-6207-4EB3-A1D6-EEF32F51E8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600075</xdr:colOff>
      <xdr:row>2</xdr:row>
      <xdr:rowOff>42862</xdr:rowOff>
    </xdr:from>
    <xdr:to>
      <xdr:col>15</xdr:col>
      <xdr:colOff>295275</xdr:colOff>
      <xdr:row>16</xdr:row>
      <xdr:rowOff>119062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5001C8C-AA52-45AE-AD82-3CAE7FD8C7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20</xdr:row>
      <xdr:rowOff>0</xdr:rowOff>
    </xdr:from>
    <xdr:to>
      <xdr:col>15</xdr:col>
      <xdr:colOff>304800</xdr:colOff>
      <xdr:row>34</xdr:row>
      <xdr:rowOff>76200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F1CD11D-87CC-446D-8780-7DD6367BCC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</xdr:colOff>
      <xdr:row>3</xdr:row>
      <xdr:rowOff>67236</xdr:rowOff>
    </xdr:from>
    <xdr:to>
      <xdr:col>22</xdr:col>
      <xdr:colOff>304802</xdr:colOff>
      <xdr:row>18</xdr:row>
      <xdr:rowOff>41836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B9E64802-AD75-46BF-802A-39844B6F83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0</xdr:colOff>
      <xdr:row>23</xdr:row>
      <xdr:rowOff>0</xdr:rowOff>
    </xdr:from>
    <xdr:to>
      <xdr:col>22</xdr:col>
      <xdr:colOff>304801</xdr:colOff>
      <xdr:row>37</xdr:row>
      <xdr:rowOff>165100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9A458952-9ECB-49B8-A68B-F349A7E9B9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150845</xdr:colOff>
      <xdr:row>14</xdr:row>
      <xdr:rowOff>124018</xdr:rowOff>
    </xdr:from>
    <xdr:to>
      <xdr:col>28</xdr:col>
      <xdr:colOff>436595</xdr:colOff>
      <xdr:row>28</xdr:row>
      <xdr:rowOff>133543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DFE1FE50-C156-515D-9365-6625B97D53C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29</xdr:col>
      <xdr:colOff>262423</xdr:colOff>
      <xdr:row>14</xdr:row>
      <xdr:rowOff>97193</xdr:rowOff>
    </xdr:from>
    <xdr:to>
      <xdr:col>35</xdr:col>
      <xdr:colOff>605323</xdr:colOff>
      <xdr:row>28</xdr:row>
      <xdr:rowOff>106719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BFB48106-6B10-498D-8620-2F3ACA8762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425710</xdr:colOff>
      <xdr:row>27</xdr:row>
      <xdr:rowOff>105748</xdr:rowOff>
    </xdr:from>
    <xdr:to>
      <xdr:col>10</xdr:col>
      <xdr:colOff>604546</xdr:colOff>
      <xdr:row>41</xdr:row>
      <xdr:rowOff>127519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1CDA12B-36CA-1011-D8ED-219FA5ED07E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17496</xdr:colOff>
      <xdr:row>27</xdr:row>
      <xdr:rowOff>105749</xdr:rowOff>
    </xdr:from>
    <xdr:to>
      <xdr:col>19</xdr:col>
      <xdr:colOff>31103</xdr:colOff>
      <xdr:row>41</xdr:row>
      <xdr:rowOff>127520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749A51C1-E13A-91F7-B287-09E05627184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Alexandra Bros" id="{40DC4E44-48C8-4EDF-9972-749DC7D31C7C}" userId="079655ddee3e6857" providerId="Windows Live"/>
  <person displayName="Craig Lukatch" id="{FA5F55EA-7A8F-44FE-BCA2-91B844F2DB19}" userId="f05bdea7332ab878" providerId="Windows Live"/>
</personList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J5" dT="2024-10-29T18:26:41.06" personId="{FA5F55EA-7A8F-44FE-BCA2-91B844F2DB19}" id="{0826EFB9-3CB2-4BF5-BF64-9B11972E20D4}">
    <text xml:space="preserve">Only one summer month (August) showed hypoxia. </text>
  </threadedComment>
  <threadedComment ref="AY13" dT="2024-01-01T21:30:50.60" personId="{40DC4E44-48C8-4EDF-9972-749DC7D31C7C}" id="{64F5E292-C446-4E72-A81A-EB573A3E81A2}">
    <text>2.0 mg/L at 24 m</text>
  </threadedComment>
  <threadedComment ref="BA13" dT="2024-01-01T21:33:02.75" personId="{40DC4E44-48C8-4EDF-9972-749DC7D31C7C}" id="{15149586-5D9B-4192-BBC5-1EE130161601}">
    <text>2.0 mg/L at 17 m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Relationship Id="rId4" Type="http://schemas.microsoft.com/office/2017/10/relationships/threadedComment" Target="../threadedComments/threadedComment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44744B-67A9-4C52-8245-8D32C6C71570}">
  <dimension ref="A1:BP86"/>
  <sheetViews>
    <sheetView zoomScaleNormal="100" workbookViewId="0">
      <selection activeCell="BP4" sqref="BP4"/>
    </sheetView>
  </sheetViews>
  <sheetFormatPr defaultRowHeight="15" x14ac:dyDescent="0.25"/>
  <cols>
    <col min="1" max="1" width="14.42578125" customWidth="1"/>
    <col min="9" max="44" width="9.140625" customWidth="1"/>
    <col min="45" max="45" width="29" customWidth="1"/>
    <col min="46" max="46" width="9.140625" customWidth="1"/>
    <col min="47" max="48" width="15.28515625" customWidth="1"/>
    <col min="49" max="49" width="10.85546875" bestFit="1" customWidth="1"/>
    <col min="50" max="50" width="11.7109375" customWidth="1"/>
    <col min="51" max="51" width="14.7109375" customWidth="1"/>
    <col min="52" max="52" width="5.28515625" customWidth="1"/>
    <col min="53" max="53" width="25.85546875" customWidth="1"/>
    <col min="54" max="57" width="9.140625" customWidth="1"/>
  </cols>
  <sheetData>
    <row r="1" spans="1:68" x14ac:dyDescent="0.25">
      <c r="A1" t="s">
        <v>58</v>
      </c>
    </row>
    <row r="2" spans="1:68" x14ac:dyDescent="0.25">
      <c r="A2" t="s">
        <v>59</v>
      </c>
      <c r="BA2" t="s">
        <v>60</v>
      </c>
    </row>
    <row r="3" spans="1:68" x14ac:dyDescent="0.25">
      <c r="A3" s="83" t="s">
        <v>0</v>
      </c>
      <c r="B3" s="55" t="s">
        <v>48</v>
      </c>
      <c r="C3" s="55" t="s">
        <v>13</v>
      </c>
      <c r="D3" s="55" t="s">
        <v>6</v>
      </c>
      <c r="E3" s="55" t="s">
        <v>8</v>
      </c>
      <c r="F3" s="55" t="s">
        <v>9</v>
      </c>
      <c r="G3" s="55" t="s">
        <v>11</v>
      </c>
      <c r="H3" s="55" t="s">
        <v>242</v>
      </c>
      <c r="I3" s="55" t="s">
        <v>61</v>
      </c>
      <c r="R3" s="55">
        <v>2021</v>
      </c>
      <c r="AA3" s="55">
        <v>2022</v>
      </c>
      <c r="AS3">
        <v>2021</v>
      </c>
      <c r="AV3" s="4" t="s">
        <v>62</v>
      </c>
      <c r="AX3" s="4" t="s">
        <v>62</v>
      </c>
      <c r="BA3" t="s">
        <v>63</v>
      </c>
      <c r="BB3" t="s">
        <v>64</v>
      </c>
    </row>
    <row r="4" spans="1:68" x14ac:dyDescent="0.25">
      <c r="A4" s="6">
        <v>44372</v>
      </c>
      <c r="B4">
        <v>3</v>
      </c>
      <c r="C4" s="2">
        <v>22.888888888888889</v>
      </c>
      <c r="D4">
        <v>7.27</v>
      </c>
      <c r="E4">
        <v>185.1</v>
      </c>
      <c r="F4">
        <v>0.12529999999999999</v>
      </c>
      <c r="G4">
        <v>7.43</v>
      </c>
      <c r="H4" s="2"/>
      <c r="AJ4" s="55">
        <v>2024</v>
      </c>
      <c r="AS4" s="11" t="s">
        <v>65</v>
      </c>
      <c r="AT4" s="12"/>
      <c r="AU4" s="13">
        <f>A4</f>
        <v>44372</v>
      </c>
      <c r="AV4" s="13">
        <f>A6</f>
        <v>44397</v>
      </c>
      <c r="AW4" s="18">
        <f>A16</f>
        <v>44406</v>
      </c>
      <c r="AX4" s="18">
        <f>A19</f>
        <v>44439</v>
      </c>
      <c r="AY4" s="18">
        <f>A29</f>
        <v>44468</v>
      </c>
      <c r="BA4" s="14" t="s">
        <v>63</v>
      </c>
      <c r="BB4" s="14">
        <v>2021</v>
      </c>
      <c r="BC4" s="11">
        <v>2022</v>
      </c>
      <c r="BD4" s="11">
        <v>2023</v>
      </c>
      <c r="BE4" s="11">
        <v>2024</v>
      </c>
      <c r="BG4" s="55" t="s">
        <v>66</v>
      </c>
      <c r="BP4" s="55" t="s">
        <v>67</v>
      </c>
    </row>
    <row r="5" spans="1:68" x14ac:dyDescent="0.25">
      <c r="A5" s="6">
        <v>44372</v>
      </c>
      <c r="B5">
        <v>6</v>
      </c>
      <c r="C5" s="2">
        <v>15.499999999999998</v>
      </c>
      <c r="D5">
        <v>2.86</v>
      </c>
      <c r="E5">
        <v>165.5</v>
      </c>
      <c r="F5">
        <v>0.13119999999999998</v>
      </c>
      <c r="G5">
        <v>6.82</v>
      </c>
      <c r="H5" s="2"/>
      <c r="AS5" s="14" t="s">
        <v>68</v>
      </c>
      <c r="AT5" s="15" t="s">
        <v>69</v>
      </c>
      <c r="AU5" s="12">
        <v>6</v>
      </c>
      <c r="AV5" s="12">
        <v>9</v>
      </c>
      <c r="AW5" s="12">
        <v>6</v>
      </c>
      <c r="AX5" s="12">
        <v>9</v>
      </c>
      <c r="AY5" s="12">
        <v>6</v>
      </c>
      <c r="BA5" s="14" t="s">
        <v>70</v>
      </c>
      <c r="BB5" s="39">
        <f>AVERAGE(C4,C6:C9,C19:C22)</f>
        <v>26.432098765432102</v>
      </c>
      <c r="BC5" s="19">
        <f>AVERAGE(C32,C34:C37,C45:C49)</f>
        <v>28.198888888888888</v>
      </c>
      <c r="BD5" s="19">
        <f>AVERAGE(C56:C57)</f>
        <v>26.555555555555557</v>
      </c>
      <c r="BE5" s="19">
        <f>AVERAGE(AU60:AW60)</f>
        <v>25.566666666666666</v>
      </c>
    </row>
    <row r="6" spans="1:68" x14ac:dyDescent="0.25">
      <c r="A6" s="9">
        <v>44397</v>
      </c>
      <c r="B6">
        <v>0</v>
      </c>
      <c r="C6" s="2">
        <v>27</v>
      </c>
      <c r="D6">
        <v>7.8</v>
      </c>
      <c r="E6">
        <v>203.5</v>
      </c>
      <c r="F6">
        <v>0.123</v>
      </c>
      <c r="G6">
        <v>7.7</v>
      </c>
      <c r="H6" s="2" t="s">
        <v>71</v>
      </c>
      <c r="AS6" s="14" t="s">
        <v>72</v>
      </c>
      <c r="AT6" s="15" t="s">
        <v>69</v>
      </c>
      <c r="AU6" s="12" t="s">
        <v>73</v>
      </c>
      <c r="AV6" s="12">
        <v>3</v>
      </c>
      <c r="AW6" s="12" t="s">
        <v>73</v>
      </c>
      <c r="AX6" s="12">
        <v>3</v>
      </c>
      <c r="AY6" s="12" t="s">
        <v>73</v>
      </c>
      <c r="BA6" s="14" t="s">
        <v>74</v>
      </c>
      <c r="BB6" s="12">
        <f>AVERAGE(AV13,AX13)</f>
        <v>6</v>
      </c>
      <c r="BC6" s="12">
        <f>AVERAGE(AV31,AX31)</f>
        <v>7</v>
      </c>
      <c r="BD6" s="12" t="s">
        <v>73</v>
      </c>
      <c r="BE6" s="12" t="s">
        <v>73</v>
      </c>
    </row>
    <row r="7" spans="1:68" x14ac:dyDescent="0.25">
      <c r="A7" s="9">
        <v>44397</v>
      </c>
      <c r="B7">
        <v>1</v>
      </c>
      <c r="C7" s="2">
        <v>27.1</v>
      </c>
      <c r="D7">
        <v>7.9</v>
      </c>
      <c r="E7">
        <v>203.6</v>
      </c>
      <c r="F7">
        <v>0.127</v>
      </c>
      <c r="G7">
        <v>7.6</v>
      </c>
      <c r="H7" s="2" t="s">
        <v>71</v>
      </c>
      <c r="AS7" s="14" t="s">
        <v>75</v>
      </c>
      <c r="AT7" s="15" t="s">
        <v>69</v>
      </c>
      <c r="AU7" s="12" t="s">
        <v>73</v>
      </c>
      <c r="AV7" s="12" t="s">
        <v>73</v>
      </c>
      <c r="AW7" s="12" t="s">
        <v>73</v>
      </c>
      <c r="AX7" s="12" t="s">
        <v>73</v>
      </c>
      <c r="AY7" s="12" t="s">
        <v>73</v>
      </c>
      <c r="BA7" s="14" t="s">
        <v>76</v>
      </c>
      <c r="BB7" s="17">
        <f>AVERAGE(AU19:AV19,AX19)</f>
        <v>37.735986749816469</v>
      </c>
      <c r="BC7" s="17">
        <f>AVERAGE(AU37:AV37,AX37)</f>
        <v>36.332758132294892</v>
      </c>
      <c r="BD7" s="17">
        <f>AU54</f>
        <v>49.308682862449672</v>
      </c>
      <c r="BE7" s="17">
        <f>AVERAGE(AU71:AW71)</f>
        <v>47.694495524594437</v>
      </c>
    </row>
    <row r="8" spans="1:68" x14ac:dyDescent="0.25">
      <c r="A8" s="9">
        <v>44397</v>
      </c>
      <c r="B8">
        <v>2</v>
      </c>
      <c r="C8" s="2">
        <v>27.1</v>
      </c>
      <c r="D8">
        <v>7.9</v>
      </c>
      <c r="E8">
        <v>203.5</v>
      </c>
      <c r="F8">
        <v>0.127</v>
      </c>
      <c r="G8">
        <v>7.6</v>
      </c>
      <c r="H8" s="2" t="s">
        <v>71</v>
      </c>
      <c r="AS8" s="14" t="s">
        <v>70</v>
      </c>
      <c r="AT8" s="15" t="s">
        <v>77</v>
      </c>
      <c r="AU8" s="12" t="s">
        <v>73</v>
      </c>
      <c r="AV8" s="19">
        <f>AVERAGE(C6:C9)</f>
        <v>27.075000000000003</v>
      </c>
      <c r="AW8" s="12" t="s">
        <v>73</v>
      </c>
      <c r="AX8" s="19">
        <f>AVERAGE(C19:C22)</f>
        <v>26.675000000000001</v>
      </c>
      <c r="AY8" s="12" t="s">
        <v>73</v>
      </c>
    </row>
    <row r="9" spans="1:68" x14ac:dyDescent="0.25">
      <c r="A9" s="9">
        <v>44397</v>
      </c>
      <c r="B9">
        <v>3</v>
      </c>
      <c r="C9" s="2">
        <v>27.1</v>
      </c>
      <c r="D9">
        <v>7.7</v>
      </c>
      <c r="E9">
        <v>203.5</v>
      </c>
      <c r="F9">
        <v>0.127</v>
      </c>
      <c r="G9">
        <v>7.5</v>
      </c>
      <c r="H9" s="2" t="s">
        <v>71</v>
      </c>
      <c r="AS9" s="14" t="s">
        <v>78</v>
      </c>
      <c r="AT9" s="15" t="s">
        <v>77</v>
      </c>
      <c r="AU9" s="12" t="s">
        <v>73</v>
      </c>
      <c r="AV9" s="12">
        <f>STDEV(C6:C9)</f>
        <v>5.0000000000000717E-2</v>
      </c>
      <c r="AW9" s="12" t="s">
        <v>73</v>
      </c>
      <c r="AX9" s="12">
        <f>STDEV(C19:C22)</f>
        <v>0.25</v>
      </c>
      <c r="AY9" s="12" t="s">
        <v>73</v>
      </c>
    </row>
    <row r="10" spans="1:68" x14ac:dyDescent="0.25">
      <c r="A10" s="9">
        <v>44397</v>
      </c>
      <c r="B10">
        <v>4</v>
      </c>
      <c r="C10" s="2">
        <v>26.1</v>
      </c>
      <c r="D10">
        <v>7.7</v>
      </c>
      <c r="E10">
        <v>200</v>
      </c>
      <c r="F10">
        <v>0.127</v>
      </c>
      <c r="G10">
        <v>7.3</v>
      </c>
      <c r="H10" s="2" t="s">
        <v>79</v>
      </c>
      <c r="AS10" s="14" t="s">
        <v>80</v>
      </c>
      <c r="AT10" s="15" t="s">
        <v>81</v>
      </c>
      <c r="AU10" s="12">
        <f>D5</f>
        <v>2.86</v>
      </c>
      <c r="AV10" s="12">
        <f>D15</f>
        <v>0.3</v>
      </c>
      <c r="AW10" s="19">
        <f>D18</f>
        <v>3.37</v>
      </c>
      <c r="AX10" s="12">
        <f>D28</f>
        <v>0.25</v>
      </c>
      <c r="AY10" s="19">
        <f>D31</f>
        <v>3.76</v>
      </c>
    </row>
    <row r="11" spans="1:68" x14ac:dyDescent="0.25">
      <c r="A11" s="9">
        <v>44397</v>
      </c>
      <c r="B11">
        <v>5</v>
      </c>
      <c r="C11" s="2">
        <v>21</v>
      </c>
      <c r="D11">
        <v>6.6</v>
      </c>
      <c r="E11">
        <v>189.8</v>
      </c>
      <c r="F11">
        <v>0.13300000000000001</v>
      </c>
      <c r="G11">
        <v>7.1</v>
      </c>
      <c r="H11" s="2" t="s">
        <v>79</v>
      </c>
      <c r="AS11" s="14" t="s">
        <v>82</v>
      </c>
      <c r="AT11" s="15" t="s">
        <v>81</v>
      </c>
      <c r="AU11" s="12" t="s">
        <v>73</v>
      </c>
      <c r="AV11" s="12" t="s">
        <v>73</v>
      </c>
      <c r="AW11" s="12" t="s">
        <v>73</v>
      </c>
      <c r="AX11" s="12" t="s">
        <v>73</v>
      </c>
      <c r="AY11" s="12" t="s">
        <v>73</v>
      </c>
    </row>
    <row r="12" spans="1:68" x14ac:dyDescent="0.25">
      <c r="A12" s="9">
        <v>44397</v>
      </c>
      <c r="B12">
        <v>6</v>
      </c>
      <c r="C12" s="2">
        <v>18</v>
      </c>
      <c r="D12">
        <v>3.3</v>
      </c>
      <c r="E12">
        <v>184</v>
      </c>
      <c r="F12">
        <v>0.13600000000000001</v>
      </c>
      <c r="G12">
        <v>6.9</v>
      </c>
      <c r="H12" s="2" t="s">
        <v>79</v>
      </c>
      <c r="AS12" s="14" t="s">
        <v>83</v>
      </c>
      <c r="AT12" s="15" t="s">
        <v>81</v>
      </c>
      <c r="AU12" s="12" t="s">
        <v>73</v>
      </c>
      <c r="AV12" s="12" t="s">
        <v>73</v>
      </c>
      <c r="AW12" s="12" t="s">
        <v>73</v>
      </c>
      <c r="AX12" s="12" t="s">
        <v>73</v>
      </c>
      <c r="AY12" s="12" t="s">
        <v>73</v>
      </c>
    </row>
    <row r="13" spans="1:68" x14ac:dyDescent="0.25">
      <c r="A13" s="9">
        <v>44397</v>
      </c>
      <c r="B13">
        <v>7</v>
      </c>
      <c r="C13" s="2">
        <v>17</v>
      </c>
      <c r="D13">
        <v>0.8</v>
      </c>
      <c r="E13">
        <v>181.1</v>
      </c>
      <c r="F13">
        <v>0.13900000000000001</v>
      </c>
      <c r="G13">
        <v>6.7</v>
      </c>
      <c r="H13" s="2" t="s">
        <v>79</v>
      </c>
      <c r="AS13" s="14" t="s">
        <v>74</v>
      </c>
      <c r="AT13" s="15" t="s">
        <v>69</v>
      </c>
      <c r="AU13" s="12" t="s">
        <v>73</v>
      </c>
      <c r="AV13" s="12">
        <f>B13</f>
        <v>7</v>
      </c>
      <c r="AW13" s="12" t="s">
        <v>73</v>
      </c>
      <c r="AX13" s="12">
        <f>B24</f>
        <v>5</v>
      </c>
      <c r="AY13" s="12" t="s">
        <v>73</v>
      </c>
    </row>
    <row r="14" spans="1:68" x14ac:dyDescent="0.25">
      <c r="A14" s="9">
        <v>44397</v>
      </c>
      <c r="B14">
        <v>8</v>
      </c>
      <c r="C14" s="2">
        <v>15.5</v>
      </c>
      <c r="D14">
        <v>0.4</v>
      </c>
      <c r="E14">
        <v>179.5</v>
      </c>
      <c r="F14">
        <v>0.14299999999999999</v>
      </c>
      <c r="G14">
        <v>6.6</v>
      </c>
      <c r="H14" s="2" t="s">
        <v>79</v>
      </c>
      <c r="AS14" s="14" t="s">
        <v>84</v>
      </c>
      <c r="AT14" s="15" t="s">
        <v>85</v>
      </c>
      <c r="AU14" s="12">
        <f>MAX(E4:E5)</f>
        <v>185.1</v>
      </c>
      <c r="AV14" s="12">
        <f>MAX(E6:E15)</f>
        <v>203.6</v>
      </c>
      <c r="AW14" s="12">
        <f>MAX(E16:E18)</f>
        <v>202.6</v>
      </c>
      <c r="AX14" s="12">
        <f>MAX(E19:E28)</f>
        <v>275</v>
      </c>
      <c r="AY14" s="12">
        <f>MAX(E29:E31)</f>
        <v>136.1</v>
      </c>
    </row>
    <row r="15" spans="1:68" x14ac:dyDescent="0.25">
      <c r="A15" s="9">
        <v>44397</v>
      </c>
      <c r="B15">
        <v>9</v>
      </c>
      <c r="C15" s="2">
        <v>14.5</v>
      </c>
      <c r="D15">
        <v>0.3</v>
      </c>
      <c r="E15">
        <v>200.5</v>
      </c>
      <c r="F15">
        <v>0.16600000000000001</v>
      </c>
      <c r="G15">
        <v>6.2</v>
      </c>
      <c r="H15" s="2" t="s">
        <v>79</v>
      </c>
      <c r="AS15" s="14" t="s">
        <v>86</v>
      </c>
      <c r="AT15" s="15" t="s">
        <v>85</v>
      </c>
      <c r="AU15" s="12">
        <f>MIN(E4:E5)</f>
        <v>165.5</v>
      </c>
      <c r="AV15" s="12">
        <f>MIN(E6:E15)</f>
        <v>179.5</v>
      </c>
      <c r="AW15" s="12">
        <f>MIN(E16:E18)</f>
        <v>184.5</v>
      </c>
      <c r="AX15" s="12">
        <f>MIN(E19:E28)</f>
        <v>183.9</v>
      </c>
      <c r="AY15" s="12">
        <f>MIN(E29:E31)</f>
        <v>134.80000000000001</v>
      </c>
    </row>
    <row r="16" spans="1:68" x14ac:dyDescent="0.25">
      <c r="A16" s="6">
        <v>44406</v>
      </c>
      <c r="B16">
        <v>1</v>
      </c>
      <c r="C16" s="2">
        <v>27.111111111111107</v>
      </c>
      <c r="D16">
        <v>6.48</v>
      </c>
      <c r="E16">
        <v>202.6</v>
      </c>
      <c r="F16">
        <v>0.1265</v>
      </c>
      <c r="G16">
        <v>8.8800000000000008</v>
      </c>
      <c r="H16" s="2"/>
      <c r="AS16" s="14" t="s">
        <v>87</v>
      </c>
      <c r="AT16" s="15"/>
      <c r="AU16" s="12">
        <f>MAX(G4:G5)</f>
        <v>7.43</v>
      </c>
      <c r="AV16" s="12">
        <f>MAX(G6:G15)</f>
        <v>7.7</v>
      </c>
      <c r="AW16" s="12">
        <f>MAX(G16:G18)</f>
        <v>8.8800000000000008</v>
      </c>
      <c r="AX16" s="12">
        <f>MAX(G19:G28)</f>
        <v>7.7</v>
      </c>
      <c r="AY16" s="12">
        <f>MAX(G29:G31)</f>
        <v>7</v>
      </c>
    </row>
    <row r="17" spans="1:68" x14ac:dyDescent="0.25">
      <c r="A17" s="6">
        <v>44406</v>
      </c>
      <c r="B17">
        <v>3</v>
      </c>
      <c r="C17" s="2">
        <v>27.111111111111107</v>
      </c>
      <c r="D17">
        <v>6.67</v>
      </c>
      <c r="E17">
        <v>202.4</v>
      </c>
      <c r="F17">
        <v>0.1265</v>
      </c>
      <c r="G17">
        <v>8.8699999999999992</v>
      </c>
      <c r="H17" s="2"/>
      <c r="AS17" s="14" t="s">
        <v>88</v>
      </c>
      <c r="AT17" s="15"/>
      <c r="AU17" s="12">
        <f>MIN(G4:G5)</f>
        <v>6.82</v>
      </c>
      <c r="AV17" s="12">
        <f>MIN(G6:G15)</f>
        <v>6.2</v>
      </c>
      <c r="AW17" s="12">
        <f>MIN(G16:G18)</f>
        <v>7.29</v>
      </c>
      <c r="AX17" s="12">
        <f>MIN(G19:G28)</f>
        <v>6.5</v>
      </c>
      <c r="AY17" s="12">
        <f>MIN(G29:G31)</f>
        <v>6.8</v>
      </c>
    </row>
    <row r="18" spans="1:68" x14ac:dyDescent="0.25">
      <c r="A18" s="6">
        <v>44406</v>
      </c>
      <c r="B18">
        <v>6</v>
      </c>
      <c r="C18" s="2">
        <v>19.333333333333332</v>
      </c>
      <c r="D18">
        <v>3.37</v>
      </c>
      <c r="E18">
        <v>184.5</v>
      </c>
      <c r="F18">
        <v>0.13469999999999999</v>
      </c>
      <c r="G18">
        <v>7.29</v>
      </c>
      <c r="H18" s="2"/>
      <c r="AS18" s="14" t="s">
        <v>89</v>
      </c>
      <c r="AT18" s="15" t="s">
        <v>69</v>
      </c>
      <c r="AU18" s="12">
        <v>6.4</v>
      </c>
      <c r="AV18" s="12">
        <v>4.5999999999999996</v>
      </c>
      <c r="AW18" s="12">
        <v>5.5</v>
      </c>
      <c r="AX18" s="12">
        <v>3.5</v>
      </c>
      <c r="AY18" s="12">
        <v>2.1</v>
      </c>
    </row>
    <row r="19" spans="1:68" x14ac:dyDescent="0.25">
      <c r="A19" s="9">
        <v>44439</v>
      </c>
      <c r="B19">
        <v>0</v>
      </c>
      <c r="C19" s="2">
        <v>26.8</v>
      </c>
      <c r="D19">
        <v>8.5</v>
      </c>
      <c r="E19">
        <v>185.1</v>
      </c>
      <c r="F19">
        <v>0.11700000000000001</v>
      </c>
      <c r="G19">
        <v>7.6</v>
      </c>
      <c r="H19" s="2" t="s">
        <v>71</v>
      </c>
      <c r="AS19" s="14" t="s">
        <v>90</v>
      </c>
      <c r="AT19" s="16"/>
      <c r="AU19" s="17">
        <f>60-(14.41*(LN(AU18)))</f>
        <v>33.250745958831324</v>
      </c>
      <c r="AV19" s="17">
        <f>60-(14.41*(LN(AV18)))</f>
        <v>38.009528666636342</v>
      </c>
      <c r="AW19" s="17">
        <f t="shared" ref="AW19:AY19" si="0">60-(14.41*(LN(AW18)))</f>
        <v>35.434579990844291</v>
      </c>
      <c r="AX19" s="17">
        <f t="shared" si="0"/>
        <v>41.947685623981741</v>
      </c>
      <c r="AY19" s="17">
        <f t="shared" si="0"/>
        <v>49.308682862449672</v>
      </c>
    </row>
    <row r="20" spans="1:68" x14ac:dyDescent="0.25">
      <c r="A20" s="9">
        <v>44439</v>
      </c>
      <c r="B20">
        <v>1</v>
      </c>
      <c r="C20" s="2">
        <v>26.8</v>
      </c>
      <c r="D20">
        <v>8.4</v>
      </c>
      <c r="E20">
        <v>186.5</v>
      </c>
      <c r="F20">
        <v>0.11799999999999999</v>
      </c>
      <c r="G20">
        <v>7.6</v>
      </c>
      <c r="H20" s="2" t="s">
        <v>71</v>
      </c>
      <c r="AT20" t="s">
        <v>91</v>
      </c>
    </row>
    <row r="21" spans="1:68" x14ac:dyDescent="0.25">
      <c r="A21" s="9">
        <v>44439</v>
      </c>
      <c r="B21">
        <v>2</v>
      </c>
      <c r="C21" s="2">
        <v>26.8</v>
      </c>
      <c r="D21">
        <v>8.4</v>
      </c>
      <c r="E21">
        <v>186.5</v>
      </c>
      <c r="F21">
        <v>0.11799999999999999</v>
      </c>
      <c r="G21">
        <v>7.7</v>
      </c>
      <c r="H21" t="s">
        <v>71</v>
      </c>
      <c r="AS21">
        <v>2022</v>
      </c>
      <c r="AV21" s="4" t="s">
        <v>92</v>
      </c>
      <c r="AX21" s="4" t="s">
        <v>92</v>
      </c>
    </row>
    <row r="22" spans="1:68" x14ac:dyDescent="0.25">
      <c r="A22" s="9">
        <v>44439</v>
      </c>
      <c r="B22">
        <v>3</v>
      </c>
      <c r="C22" s="2">
        <v>26.3</v>
      </c>
      <c r="D22">
        <v>7.1</v>
      </c>
      <c r="E22">
        <v>186.5</v>
      </c>
      <c r="F22">
        <v>0.11799999999999999</v>
      </c>
      <c r="G22">
        <v>7.3</v>
      </c>
      <c r="H22" s="2" t="s">
        <v>71</v>
      </c>
      <c r="AS22" s="20" t="s">
        <v>93</v>
      </c>
      <c r="AT22" s="21"/>
      <c r="AU22" s="22">
        <f>A32</f>
        <v>44737</v>
      </c>
      <c r="AV22" s="22">
        <f>A34</f>
        <v>44767</v>
      </c>
      <c r="AW22" s="23">
        <f>A43</f>
        <v>44768</v>
      </c>
      <c r="AX22" s="23">
        <f>A45</f>
        <v>44802</v>
      </c>
      <c r="AY22" s="23">
        <f>A54</f>
        <v>44840</v>
      </c>
    </row>
    <row r="23" spans="1:68" x14ac:dyDescent="0.25">
      <c r="A23" s="9">
        <v>44439</v>
      </c>
      <c r="B23">
        <v>4</v>
      </c>
      <c r="C23" s="2">
        <v>25.9</v>
      </c>
      <c r="D23">
        <v>4.5</v>
      </c>
      <c r="E23">
        <v>185.6</v>
      </c>
      <c r="F23">
        <v>0.11899999999999999</v>
      </c>
      <c r="G23">
        <v>6.8</v>
      </c>
      <c r="H23" s="2" t="s">
        <v>79</v>
      </c>
      <c r="R23">
        <v>2021</v>
      </c>
      <c r="AA23">
        <v>2022</v>
      </c>
      <c r="AJ23" s="55">
        <v>2024</v>
      </c>
      <c r="AS23" s="24" t="s">
        <v>68</v>
      </c>
      <c r="AT23" s="25" t="s">
        <v>69</v>
      </c>
      <c r="AU23" s="21">
        <v>6</v>
      </c>
      <c r="AV23" s="21">
        <v>8</v>
      </c>
      <c r="AW23" s="21">
        <v>6</v>
      </c>
      <c r="AX23" s="21">
        <v>8</v>
      </c>
      <c r="AY23" s="21">
        <v>6</v>
      </c>
      <c r="BP23" t="s">
        <v>244</v>
      </c>
    </row>
    <row r="24" spans="1:68" x14ac:dyDescent="0.25">
      <c r="A24" s="9">
        <v>44439</v>
      </c>
      <c r="B24">
        <v>5</v>
      </c>
      <c r="C24" s="2">
        <v>24.5</v>
      </c>
      <c r="D24">
        <v>0.6</v>
      </c>
      <c r="E24">
        <v>183.9</v>
      </c>
      <c r="F24">
        <v>0.122</v>
      </c>
      <c r="G24">
        <v>6.6</v>
      </c>
      <c r="H24" s="2" t="s">
        <v>79</v>
      </c>
      <c r="AS24" s="24" t="s">
        <v>72</v>
      </c>
      <c r="AT24" s="25" t="s">
        <v>69</v>
      </c>
      <c r="AU24" s="21" t="s">
        <v>73</v>
      </c>
      <c r="AV24" s="21">
        <f>B37</f>
        <v>3</v>
      </c>
      <c r="AW24" s="21" t="s">
        <v>73</v>
      </c>
      <c r="AX24" s="21">
        <f>B49</f>
        <v>4</v>
      </c>
      <c r="AY24" s="21" t="s">
        <v>73</v>
      </c>
    </row>
    <row r="25" spans="1:68" x14ac:dyDescent="0.25">
      <c r="A25" s="9">
        <v>44439</v>
      </c>
      <c r="B25">
        <v>6</v>
      </c>
      <c r="C25" s="2">
        <v>22</v>
      </c>
      <c r="D25">
        <v>0.3</v>
      </c>
      <c r="E25">
        <v>190.2</v>
      </c>
      <c r="F25">
        <v>0.13300000000000001</v>
      </c>
      <c r="G25">
        <v>6.5</v>
      </c>
      <c r="H25" s="2" t="s">
        <v>79</v>
      </c>
      <c r="AS25" s="24" t="s">
        <v>75</v>
      </c>
      <c r="AT25" s="25" t="s">
        <v>69</v>
      </c>
      <c r="AU25" s="21" t="s">
        <v>73</v>
      </c>
      <c r="AV25" s="21">
        <f>B42</f>
        <v>8</v>
      </c>
      <c r="AW25" s="21" t="s">
        <v>73</v>
      </c>
      <c r="AX25" s="21" t="s">
        <v>73</v>
      </c>
      <c r="AY25" s="21" t="s">
        <v>73</v>
      </c>
    </row>
    <row r="26" spans="1:68" x14ac:dyDescent="0.25">
      <c r="A26" s="9">
        <v>44439</v>
      </c>
      <c r="B26">
        <v>7</v>
      </c>
      <c r="C26" s="2">
        <v>18.899999999999999</v>
      </c>
      <c r="D26">
        <v>0.3</v>
      </c>
      <c r="E26">
        <v>193.3</v>
      </c>
      <c r="F26">
        <v>0.14199999999999999</v>
      </c>
      <c r="G26">
        <v>6.6</v>
      </c>
      <c r="H26" s="2" t="s">
        <v>79</v>
      </c>
      <c r="AS26" s="24" t="s">
        <v>70</v>
      </c>
      <c r="AT26" s="25" t="s">
        <v>77</v>
      </c>
      <c r="AU26" s="21" t="s">
        <v>73</v>
      </c>
      <c r="AV26" s="26">
        <f>AVERAGE(C34:C37)</f>
        <v>31.125</v>
      </c>
      <c r="AW26" s="21" t="s">
        <v>73</v>
      </c>
      <c r="AX26" s="26">
        <f>AVERAGE(C45:C49)</f>
        <v>26.82</v>
      </c>
      <c r="AY26" s="21" t="s">
        <v>73</v>
      </c>
    </row>
    <row r="27" spans="1:68" x14ac:dyDescent="0.25">
      <c r="A27" s="9">
        <v>44439</v>
      </c>
      <c r="B27">
        <v>8</v>
      </c>
      <c r="C27" s="2">
        <v>17</v>
      </c>
      <c r="D27">
        <v>0.3</v>
      </c>
      <c r="E27">
        <v>229.5</v>
      </c>
      <c r="F27">
        <v>0.17799999999999999</v>
      </c>
      <c r="G27">
        <v>7</v>
      </c>
      <c r="H27" s="2" t="s">
        <v>79</v>
      </c>
      <c r="AS27" s="24" t="s">
        <v>78</v>
      </c>
      <c r="AT27" s="25" t="s">
        <v>77</v>
      </c>
      <c r="AU27" s="21" t="s">
        <v>73</v>
      </c>
      <c r="AV27" s="21">
        <f>STDEV(C34:C37)</f>
        <v>4.9999999999998934E-2</v>
      </c>
      <c r="AW27" s="21" t="s">
        <v>73</v>
      </c>
      <c r="AX27" s="21">
        <f>STDEV(C45:C49)</f>
        <v>0.34928498393145985</v>
      </c>
      <c r="AY27" s="21" t="s">
        <v>73</v>
      </c>
    </row>
    <row r="28" spans="1:68" x14ac:dyDescent="0.25">
      <c r="A28" s="9">
        <v>44439</v>
      </c>
      <c r="B28">
        <v>9</v>
      </c>
      <c r="C28" s="2">
        <v>15.9</v>
      </c>
      <c r="D28">
        <v>0.25</v>
      </c>
      <c r="E28">
        <v>275</v>
      </c>
      <c r="F28">
        <v>0.218</v>
      </c>
      <c r="G28">
        <v>7.3</v>
      </c>
      <c r="H28" s="2" t="s">
        <v>79</v>
      </c>
      <c r="AS28" s="24" t="s">
        <v>80</v>
      </c>
      <c r="AT28" s="25" t="s">
        <v>81</v>
      </c>
      <c r="AU28" s="26">
        <f>D33</f>
        <v>4.45</v>
      </c>
      <c r="AV28" s="21">
        <f>D42</f>
        <v>1</v>
      </c>
      <c r="AW28" s="26">
        <f>D44</f>
        <v>6.32</v>
      </c>
      <c r="AX28" s="21">
        <f>D53</f>
        <v>0.6</v>
      </c>
      <c r="AY28" s="26">
        <f>D55</f>
        <v>5.93</v>
      </c>
    </row>
    <row r="29" spans="1:68" x14ac:dyDescent="0.25">
      <c r="A29" s="6">
        <v>44468</v>
      </c>
      <c r="B29">
        <v>1</v>
      </c>
      <c r="C29" s="2">
        <v>20.055555555555554</v>
      </c>
      <c r="D29">
        <v>5.53</v>
      </c>
      <c r="E29">
        <v>135.80000000000001</v>
      </c>
      <c r="F29">
        <v>9.7500000000000003E-2</v>
      </c>
      <c r="G29">
        <v>7</v>
      </c>
      <c r="AS29" s="24" t="s">
        <v>82</v>
      </c>
      <c r="AT29" s="25" t="s">
        <v>81</v>
      </c>
      <c r="AU29" s="21" t="s">
        <v>73</v>
      </c>
      <c r="AV29" s="21">
        <f>D42</f>
        <v>1</v>
      </c>
      <c r="AW29" s="21" t="s">
        <v>73</v>
      </c>
      <c r="AX29" s="21" t="s">
        <v>73</v>
      </c>
      <c r="AY29" s="21" t="s">
        <v>73</v>
      </c>
    </row>
    <row r="30" spans="1:68" x14ac:dyDescent="0.25">
      <c r="A30" s="6">
        <v>44468</v>
      </c>
      <c r="B30">
        <v>3</v>
      </c>
      <c r="C30" s="2">
        <v>19.611111111111111</v>
      </c>
      <c r="D30">
        <v>5.12</v>
      </c>
      <c r="E30">
        <v>134.80000000000001</v>
      </c>
      <c r="F30">
        <v>9.7700000000000009E-2</v>
      </c>
      <c r="G30">
        <v>6.95</v>
      </c>
      <c r="AS30" s="24" t="s">
        <v>83</v>
      </c>
      <c r="AT30" s="25" t="s">
        <v>81</v>
      </c>
      <c r="AU30" s="21" t="s">
        <v>73</v>
      </c>
      <c r="AV30" s="21" t="s">
        <v>73</v>
      </c>
      <c r="AW30" s="21" t="s">
        <v>73</v>
      </c>
      <c r="AX30" s="21" t="s">
        <v>73</v>
      </c>
      <c r="AY30" s="21" t="s">
        <v>73</v>
      </c>
    </row>
    <row r="31" spans="1:68" x14ac:dyDescent="0.25">
      <c r="A31" s="6">
        <v>44468</v>
      </c>
      <c r="B31">
        <v>6</v>
      </c>
      <c r="C31" s="2">
        <v>19.111111111111114</v>
      </c>
      <c r="D31">
        <v>3.76</v>
      </c>
      <c r="E31">
        <v>136.1</v>
      </c>
      <c r="F31">
        <v>9.98E-2</v>
      </c>
      <c r="G31">
        <v>6.8</v>
      </c>
      <c r="AS31" s="24" t="s">
        <v>74</v>
      </c>
      <c r="AT31" s="25" t="s">
        <v>69</v>
      </c>
      <c r="AU31" s="21" t="s">
        <v>73</v>
      </c>
      <c r="AV31" s="21">
        <v>7</v>
      </c>
      <c r="AW31" s="21" t="s">
        <v>73</v>
      </c>
      <c r="AX31" s="21">
        <v>7</v>
      </c>
      <c r="AY31" s="21" t="s">
        <v>73</v>
      </c>
    </row>
    <row r="32" spans="1:68" x14ac:dyDescent="0.25">
      <c r="A32" s="6">
        <v>44737</v>
      </c>
      <c r="B32">
        <v>3</v>
      </c>
      <c r="C32" s="2">
        <v>23.388888888888886</v>
      </c>
      <c r="D32">
        <v>7</v>
      </c>
      <c r="E32">
        <v>201.1</v>
      </c>
      <c r="F32">
        <v>0.125</v>
      </c>
      <c r="G32">
        <v>8.52</v>
      </c>
      <c r="AS32" s="24" t="s">
        <v>84</v>
      </c>
      <c r="AT32" s="25" t="s">
        <v>85</v>
      </c>
      <c r="AU32" s="21">
        <f>MAX(E32:E33)</f>
        <v>201.5</v>
      </c>
      <c r="AV32" s="21">
        <f>MAX(E34:E42)</f>
        <v>193</v>
      </c>
      <c r="AW32" s="21">
        <f>MAX(E43:E44)</f>
        <v>201.4</v>
      </c>
      <c r="AX32" s="21">
        <f>MAX(E45:E53)</f>
        <v>262.89999999999998</v>
      </c>
      <c r="AY32" s="21">
        <f>MAX(E54:E55)</f>
        <v>149.6</v>
      </c>
    </row>
    <row r="33" spans="1:51" x14ac:dyDescent="0.25">
      <c r="A33" s="6">
        <v>44737</v>
      </c>
      <c r="B33">
        <v>6</v>
      </c>
      <c r="C33" s="2">
        <v>15.666666666666668</v>
      </c>
      <c r="D33">
        <v>4.45</v>
      </c>
      <c r="E33">
        <v>201.5</v>
      </c>
      <c r="F33">
        <v>0.12620000000000001</v>
      </c>
      <c r="G33">
        <v>7.4</v>
      </c>
      <c r="AS33" s="24" t="s">
        <v>86</v>
      </c>
      <c r="AT33" s="25" t="s">
        <v>85</v>
      </c>
      <c r="AU33" s="21">
        <f>MIN(E32:E33)</f>
        <v>201.1</v>
      </c>
      <c r="AV33" s="21">
        <f>MIN(E34:E42)</f>
        <v>157.80000000000001</v>
      </c>
      <c r="AW33" s="21">
        <f>MIN(E43:E44)</f>
        <v>171.8</v>
      </c>
      <c r="AX33" s="21">
        <f>MIN(E45:E53)</f>
        <v>186.4</v>
      </c>
      <c r="AY33" s="21">
        <f>MIN(E54:E55)</f>
        <v>146.19999999999999</v>
      </c>
    </row>
    <row r="34" spans="1:51" x14ac:dyDescent="0.25">
      <c r="A34" s="9">
        <v>44767</v>
      </c>
      <c r="B34">
        <v>0</v>
      </c>
      <c r="C34" s="2">
        <v>31.1</v>
      </c>
      <c r="D34">
        <v>8.1999999999999993</v>
      </c>
      <c r="E34">
        <v>190.1</v>
      </c>
      <c r="F34">
        <v>0.115</v>
      </c>
      <c r="G34">
        <v>8.9</v>
      </c>
      <c r="H34" t="s">
        <v>71</v>
      </c>
      <c r="AS34" s="24" t="s">
        <v>87</v>
      </c>
      <c r="AT34" s="25"/>
      <c r="AU34" s="21">
        <f>MAX(G32:G33)</f>
        <v>8.52</v>
      </c>
      <c r="AV34" s="21">
        <f>MAX(G34:G42)</f>
        <v>9</v>
      </c>
      <c r="AW34" s="21">
        <f>MAX(G43:G44)</f>
        <v>8.6300000000000008</v>
      </c>
      <c r="AX34" s="21">
        <f>MAX(G45:G53)</f>
        <v>8.6999999999999993</v>
      </c>
      <c r="AY34" s="21">
        <f>MAX(G54:G55)</f>
        <v>7.22</v>
      </c>
    </row>
    <row r="35" spans="1:51" x14ac:dyDescent="0.25">
      <c r="A35" s="9">
        <v>44767</v>
      </c>
      <c r="B35">
        <v>1</v>
      </c>
      <c r="C35" s="2">
        <v>31.2</v>
      </c>
      <c r="D35">
        <v>8.1999999999999993</v>
      </c>
      <c r="E35">
        <v>193</v>
      </c>
      <c r="F35">
        <v>0.11600000000000001</v>
      </c>
      <c r="G35">
        <v>9</v>
      </c>
      <c r="H35" t="s">
        <v>71</v>
      </c>
      <c r="AS35" s="24" t="s">
        <v>88</v>
      </c>
      <c r="AT35" s="25"/>
      <c r="AU35" s="21">
        <f>MIN(G32:G33)</f>
        <v>7.4</v>
      </c>
      <c r="AV35" s="21">
        <f>MIN(G34:G42)</f>
        <v>6.8</v>
      </c>
      <c r="AW35" s="21">
        <f>MIN(G43:G44)</f>
        <v>7.41</v>
      </c>
      <c r="AX35" s="21">
        <f>MIN(G45:G53)</f>
        <v>6.4</v>
      </c>
      <c r="AY35" s="21">
        <f>MIN(G54:G55)</f>
        <v>7.19</v>
      </c>
    </row>
    <row r="36" spans="1:51" x14ac:dyDescent="0.25">
      <c r="A36" s="9">
        <v>44767</v>
      </c>
      <c r="B36">
        <v>2</v>
      </c>
      <c r="C36">
        <v>31.1</v>
      </c>
      <c r="D36">
        <v>8.1999999999999993</v>
      </c>
      <c r="E36">
        <v>193</v>
      </c>
      <c r="F36">
        <v>0.11600000000000001</v>
      </c>
      <c r="G36">
        <v>9</v>
      </c>
      <c r="H36" t="s">
        <v>71</v>
      </c>
      <c r="AS36" s="24" t="s">
        <v>89</v>
      </c>
      <c r="AT36" s="25" t="s">
        <v>69</v>
      </c>
      <c r="AU36" s="21">
        <v>6.4</v>
      </c>
      <c r="AV36" s="21">
        <v>3.75</v>
      </c>
      <c r="AW36" s="21">
        <v>2.7</v>
      </c>
      <c r="AX36" s="21">
        <v>5.75</v>
      </c>
      <c r="AY36" s="21">
        <v>1.5</v>
      </c>
    </row>
    <row r="37" spans="1:51" x14ac:dyDescent="0.25">
      <c r="A37" s="9">
        <v>44767</v>
      </c>
      <c r="B37">
        <v>3</v>
      </c>
      <c r="C37" s="2">
        <v>31.1</v>
      </c>
      <c r="D37">
        <v>8.3000000000000007</v>
      </c>
      <c r="E37">
        <v>192.9</v>
      </c>
      <c r="F37">
        <v>0.11600000000000001</v>
      </c>
      <c r="G37">
        <v>8.9</v>
      </c>
      <c r="H37" t="s">
        <v>71</v>
      </c>
      <c r="AS37" s="24" t="s">
        <v>90</v>
      </c>
      <c r="AT37" s="27"/>
      <c r="AU37" s="28">
        <f>60-(14.41*(LN(AU36)))</f>
        <v>33.250745958831324</v>
      </c>
      <c r="AV37" s="28">
        <f>60-(14.41*(LN(AV36)))</f>
        <v>40.953498345854776</v>
      </c>
      <c r="AW37" s="28">
        <f t="shared" ref="AW37:AY37" si="1">60-(14.41*(LN(AW36)))</f>
        <v>45.687241950921816</v>
      </c>
      <c r="AX37" s="28">
        <f t="shared" si="1"/>
        <v>34.794030092198575</v>
      </c>
      <c r="AY37" s="28">
        <f t="shared" si="1"/>
        <v>54.15724779216135</v>
      </c>
    </row>
    <row r="38" spans="1:51" x14ac:dyDescent="0.25">
      <c r="A38" s="9">
        <v>44767</v>
      </c>
      <c r="B38">
        <v>4</v>
      </c>
      <c r="C38" s="2">
        <v>28.6</v>
      </c>
      <c r="D38">
        <v>8.5</v>
      </c>
      <c r="E38">
        <v>188.2</v>
      </c>
      <c r="F38">
        <v>0.11799999999999999</v>
      </c>
      <c r="G38">
        <v>7.9</v>
      </c>
      <c r="H38" t="s">
        <v>79</v>
      </c>
      <c r="AS38">
        <v>2023</v>
      </c>
    </row>
    <row r="39" spans="1:51" x14ac:dyDescent="0.25">
      <c r="A39" s="9">
        <v>44767</v>
      </c>
      <c r="B39">
        <v>5</v>
      </c>
      <c r="C39" s="2">
        <v>24</v>
      </c>
      <c r="D39">
        <v>9.8000000000000007</v>
      </c>
      <c r="E39">
        <v>166.8</v>
      </c>
      <c r="F39">
        <v>0.115</v>
      </c>
      <c r="G39">
        <v>7.5</v>
      </c>
      <c r="H39" t="s">
        <v>79</v>
      </c>
      <c r="AS39" s="29" t="s">
        <v>93</v>
      </c>
      <c r="AT39" s="30"/>
      <c r="AU39" s="31">
        <f>A56</f>
        <v>45125</v>
      </c>
      <c r="AV39" s="31">
        <f>A59</f>
        <v>45197</v>
      </c>
    </row>
    <row r="40" spans="1:51" x14ac:dyDescent="0.25">
      <c r="A40" s="9">
        <v>44767</v>
      </c>
      <c r="B40">
        <v>6</v>
      </c>
      <c r="C40" s="2">
        <v>20.2</v>
      </c>
      <c r="D40">
        <v>5</v>
      </c>
      <c r="E40">
        <v>159.19999999999999</v>
      </c>
      <c r="F40">
        <v>0.11799999999999999</v>
      </c>
      <c r="G40">
        <v>6.9</v>
      </c>
      <c r="H40" t="s">
        <v>79</v>
      </c>
      <c r="AS40" s="33" t="s">
        <v>68</v>
      </c>
      <c r="AT40" s="34" t="s">
        <v>69</v>
      </c>
      <c r="AU40" s="30">
        <v>6</v>
      </c>
      <c r="AV40" s="30">
        <v>6</v>
      </c>
    </row>
    <row r="41" spans="1:51" x14ac:dyDescent="0.25">
      <c r="A41" s="9">
        <v>44767</v>
      </c>
      <c r="B41">
        <v>7</v>
      </c>
      <c r="C41" s="2">
        <v>18.5</v>
      </c>
      <c r="D41">
        <v>2</v>
      </c>
      <c r="E41">
        <v>157.80000000000001</v>
      </c>
      <c r="F41">
        <v>0.122</v>
      </c>
      <c r="G41">
        <v>6.8</v>
      </c>
      <c r="H41" t="s">
        <v>79</v>
      </c>
      <c r="AS41" s="33" t="s">
        <v>72</v>
      </c>
      <c r="AT41" s="34" t="s">
        <v>69</v>
      </c>
      <c r="AU41" s="30" t="s">
        <v>73</v>
      </c>
      <c r="AV41" s="30" t="s">
        <v>73</v>
      </c>
    </row>
    <row r="42" spans="1:51" x14ac:dyDescent="0.25">
      <c r="A42" s="9">
        <v>44767</v>
      </c>
      <c r="B42">
        <v>8</v>
      </c>
      <c r="C42" s="2">
        <v>18.100000000000001</v>
      </c>
      <c r="D42">
        <v>1</v>
      </c>
      <c r="E42">
        <v>164.9</v>
      </c>
      <c r="F42">
        <v>0.127</v>
      </c>
      <c r="G42">
        <v>6.8</v>
      </c>
      <c r="H42" t="s">
        <v>94</v>
      </c>
      <c r="R42">
        <v>2021</v>
      </c>
      <c r="AA42">
        <v>2022</v>
      </c>
      <c r="AJ42" s="55">
        <v>2024</v>
      </c>
      <c r="AS42" s="33" t="s">
        <v>75</v>
      </c>
      <c r="AT42" s="34" t="s">
        <v>69</v>
      </c>
      <c r="AU42" s="30" t="s">
        <v>73</v>
      </c>
      <c r="AV42" s="30" t="s">
        <v>73</v>
      </c>
    </row>
    <row r="43" spans="1:51" x14ac:dyDescent="0.25">
      <c r="A43" s="6">
        <v>44768</v>
      </c>
      <c r="B43">
        <v>3</v>
      </c>
      <c r="C43" s="2">
        <v>27.888888888888889</v>
      </c>
      <c r="D43">
        <v>5.81</v>
      </c>
      <c r="E43">
        <v>201.4</v>
      </c>
      <c r="F43">
        <v>0.125</v>
      </c>
      <c r="G43">
        <v>8.6300000000000008</v>
      </c>
      <c r="AS43" s="33" t="s">
        <v>70</v>
      </c>
      <c r="AT43" s="34" t="s">
        <v>77</v>
      </c>
      <c r="AU43" s="30" t="s">
        <v>73</v>
      </c>
      <c r="AV43" s="30" t="s">
        <v>73</v>
      </c>
    </row>
    <row r="44" spans="1:51" x14ac:dyDescent="0.25">
      <c r="A44" s="6">
        <v>44768</v>
      </c>
      <c r="B44">
        <v>6</v>
      </c>
      <c r="C44" s="2">
        <v>19.611111111111111</v>
      </c>
      <c r="D44">
        <v>6.32</v>
      </c>
      <c r="E44">
        <v>171.8</v>
      </c>
      <c r="F44">
        <v>0.12470000000000001</v>
      </c>
      <c r="G44">
        <v>7.41</v>
      </c>
      <c r="AS44" s="33" t="s">
        <v>78</v>
      </c>
      <c r="AT44" s="34" t="s">
        <v>77</v>
      </c>
      <c r="AU44" s="30" t="s">
        <v>73</v>
      </c>
      <c r="AV44" s="30" t="s">
        <v>73</v>
      </c>
    </row>
    <row r="45" spans="1:51" x14ac:dyDescent="0.25">
      <c r="A45" s="9">
        <v>44802</v>
      </c>
      <c r="B45">
        <v>0</v>
      </c>
      <c r="C45" s="2">
        <v>26.9</v>
      </c>
      <c r="D45">
        <v>8.4</v>
      </c>
      <c r="E45">
        <v>203.9</v>
      </c>
      <c r="F45">
        <v>0.129</v>
      </c>
      <c r="G45">
        <v>8.5</v>
      </c>
      <c r="H45" t="s">
        <v>71</v>
      </c>
      <c r="AS45" s="33" t="s">
        <v>80</v>
      </c>
      <c r="AT45" s="34" t="s">
        <v>81</v>
      </c>
      <c r="AU45" s="35">
        <f>D58</f>
        <v>1.35</v>
      </c>
      <c r="AV45" s="35">
        <f>D60</f>
        <v>6.46</v>
      </c>
    </row>
    <row r="46" spans="1:51" x14ac:dyDescent="0.25">
      <c r="A46" s="9">
        <v>44802</v>
      </c>
      <c r="B46">
        <v>1</v>
      </c>
      <c r="C46" s="2">
        <v>27</v>
      </c>
      <c r="D46">
        <v>8.4</v>
      </c>
      <c r="E46">
        <v>204.5</v>
      </c>
      <c r="F46">
        <v>0.129</v>
      </c>
      <c r="G46">
        <v>8.6</v>
      </c>
      <c r="H46" t="s">
        <v>71</v>
      </c>
      <c r="AS46" s="33" t="s">
        <v>82</v>
      </c>
      <c r="AT46" s="34" t="s">
        <v>81</v>
      </c>
      <c r="AU46" s="30" t="s">
        <v>73</v>
      </c>
      <c r="AV46" s="30" t="s">
        <v>73</v>
      </c>
    </row>
    <row r="47" spans="1:51" x14ac:dyDescent="0.25">
      <c r="A47" s="9">
        <v>44802</v>
      </c>
      <c r="B47">
        <v>2</v>
      </c>
      <c r="C47" s="2">
        <v>27</v>
      </c>
      <c r="D47">
        <v>8.3000000000000007</v>
      </c>
      <c r="E47">
        <v>204.6</v>
      </c>
      <c r="F47">
        <v>0.129</v>
      </c>
      <c r="G47">
        <v>8.6999999999999993</v>
      </c>
      <c r="H47" t="s">
        <v>71</v>
      </c>
      <c r="AS47" s="33" t="s">
        <v>83</v>
      </c>
      <c r="AT47" s="34" t="s">
        <v>81</v>
      </c>
      <c r="AU47" s="30" t="s">
        <v>73</v>
      </c>
      <c r="AV47" s="30" t="s">
        <v>73</v>
      </c>
    </row>
    <row r="48" spans="1:51" x14ac:dyDescent="0.25">
      <c r="A48" s="9">
        <v>44802</v>
      </c>
      <c r="B48">
        <v>3</v>
      </c>
      <c r="C48" s="2">
        <v>27</v>
      </c>
      <c r="D48">
        <v>8.1999999999999993</v>
      </c>
      <c r="E48">
        <v>204.4</v>
      </c>
      <c r="F48">
        <v>0.129</v>
      </c>
      <c r="G48">
        <v>8.6</v>
      </c>
      <c r="H48" t="s">
        <v>71</v>
      </c>
      <c r="AS48" s="33" t="s">
        <v>74</v>
      </c>
      <c r="AT48" s="34" t="s">
        <v>69</v>
      </c>
      <c r="AU48" s="30">
        <f>B58</f>
        <v>6</v>
      </c>
      <c r="AV48" s="30" t="s">
        <v>73</v>
      </c>
    </row>
    <row r="49" spans="1:51" x14ac:dyDescent="0.25">
      <c r="A49" s="9">
        <v>44802</v>
      </c>
      <c r="B49">
        <v>4</v>
      </c>
      <c r="C49" s="2">
        <v>26.2</v>
      </c>
      <c r="D49">
        <v>7.2</v>
      </c>
      <c r="E49">
        <v>201.9</v>
      </c>
      <c r="F49">
        <v>0.129</v>
      </c>
      <c r="G49">
        <v>8</v>
      </c>
      <c r="H49" t="s">
        <v>71</v>
      </c>
      <c r="AS49" s="33" t="s">
        <v>84</v>
      </c>
      <c r="AT49" s="34" t="s">
        <v>85</v>
      </c>
      <c r="AU49" s="30">
        <f>MAX(E56:E58)</f>
        <v>190.3</v>
      </c>
      <c r="AV49" s="30" t="s">
        <v>73</v>
      </c>
    </row>
    <row r="50" spans="1:51" x14ac:dyDescent="0.25">
      <c r="A50" s="9">
        <v>44802</v>
      </c>
      <c r="B50">
        <v>5</v>
      </c>
      <c r="C50" s="2">
        <v>24.1</v>
      </c>
      <c r="D50">
        <v>6.7</v>
      </c>
      <c r="E50">
        <v>194.2</v>
      </c>
      <c r="F50">
        <v>0.13</v>
      </c>
      <c r="G50">
        <v>7.5</v>
      </c>
      <c r="H50" t="s">
        <v>79</v>
      </c>
      <c r="AS50" s="33" t="s">
        <v>86</v>
      </c>
      <c r="AT50" s="34" t="s">
        <v>85</v>
      </c>
      <c r="AU50" s="30">
        <f>MIN(E56:E58)</f>
        <v>160.5</v>
      </c>
      <c r="AV50" s="30" t="s">
        <v>73</v>
      </c>
    </row>
    <row r="51" spans="1:51" x14ac:dyDescent="0.25">
      <c r="A51" s="9">
        <v>44802</v>
      </c>
      <c r="B51">
        <v>6</v>
      </c>
      <c r="C51" s="2">
        <v>21.8</v>
      </c>
      <c r="D51">
        <v>3.1</v>
      </c>
      <c r="E51">
        <v>189.8</v>
      </c>
      <c r="F51">
        <v>0.13300000000000001</v>
      </c>
      <c r="G51">
        <v>6.9</v>
      </c>
      <c r="H51" t="s">
        <v>79</v>
      </c>
      <c r="AS51" s="33" t="s">
        <v>87</v>
      </c>
      <c r="AT51" s="34"/>
      <c r="AU51" s="30">
        <f>MAX(G56:G58)</f>
        <v>8.49</v>
      </c>
      <c r="AV51" s="30">
        <f>MAX(G59:G60)</f>
        <v>6.91</v>
      </c>
    </row>
    <row r="52" spans="1:51" x14ac:dyDescent="0.25">
      <c r="A52" s="9">
        <v>44802</v>
      </c>
      <c r="B52">
        <v>7</v>
      </c>
      <c r="C52" s="2">
        <v>18.2</v>
      </c>
      <c r="D52">
        <v>0.8</v>
      </c>
      <c r="E52">
        <v>186.4</v>
      </c>
      <c r="F52">
        <v>0.14000000000000001</v>
      </c>
      <c r="G52">
        <v>6.4</v>
      </c>
      <c r="H52" t="s">
        <v>79</v>
      </c>
      <c r="AS52" s="33" t="s">
        <v>88</v>
      </c>
      <c r="AT52" s="34"/>
      <c r="AU52" s="30">
        <f>MIN(G56:G58)</f>
        <v>6.69</v>
      </c>
      <c r="AV52" s="30">
        <f>MIN(G59:G60)</f>
        <v>6.87</v>
      </c>
    </row>
    <row r="53" spans="1:51" x14ac:dyDescent="0.25">
      <c r="A53" s="9">
        <v>44802</v>
      </c>
      <c r="B53">
        <v>8</v>
      </c>
      <c r="C53" s="2">
        <v>16.2</v>
      </c>
      <c r="D53">
        <v>0.6</v>
      </c>
      <c r="E53">
        <v>262.89999999999998</v>
      </c>
      <c r="F53">
        <v>0.20599999999999999</v>
      </c>
      <c r="G53">
        <v>6.7</v>
      </c>
      <c r="H53" t="s">
        <v>79</v>
      </c>
      <c r="AS53" s="33" t="s">
        <v>89</v>
      </c>
      <c r="AT53" s="34" t="s">
        <v>69</v>
      </c>
      <c r="AU53" s="30">
        <v>2.1</v>
      </c>
      <c r="AV53" s="30">
        <v>2.1</v>
      </c>
    </row>
    <row r="54" spans="1:51" x14ac:dyDescent="0.25">
      <c r="A54" s="6">
        <v>44840</v>
      </c>
      <c r="B54">
        <v>3</v>
      </c>
      <c r="C54" s="2">
        <v>14.833333333333334</v>
      </c>
      <c r="D54">
        <v>5.96</v>
      </c>
      <c r="E54">
        <v>149.6</v>
      </c>
      <c r="F54">
        <v>0.1207</v>
      </c>
      <c r="G54">
        <v>7.22</v>
      </c>
      <c r="AS54" s="33" t="s">
        <v>90</v>
      </c>
      <c r="AT54" s="36"/>
      <c r="AU54" s="37">
        <f>60-(14.41*(LN(AU53)))</f>
        <v>49.308682862449672</v>
      </c>
      <c r="AV54" s="37">
        <f>60-(14.41*(LN(AV53)))</f>
        <v>49.308682862449672</v>
      </c>
    </row>
    <row r="55" spans="1:51" x14ac:dyDescent="0.25">
      <c r="A55" s="6">
        <v>44840</v>
      </c>
      <c r="B55">
        <v>6</v>
      </c>
      <c r="C55" s="2">
        <v>14.388888888888888</v>
      </c>
      <c r="D55">
        <v>5.93</v>
      </c>
      <c r="E55">
        <v>146.19999999999999</v>
      </c>
      <c r="F55">
        <v>0.1192</v>
      </c>
      <c r="G55">
        <v>7.19</v>
      </c>
      <c r="AS55" s="55">
        <v>2024</v>
      </c>
    </row>
    <row r="56" spans="1:51" x14ac:dyDescent="0.25">
      <c r="A56" s="10">
        <v>45125</v>
      </c>
      <c r="B56">
        <v>1</v>
      </c>
      <c r="C56" s="2">
        <v>27.611111111111111</v>
      </c>
      <c r="D56">
        <v>7.8</v>
      </c>
      <c r="E56">
        <v>190.3</v>
      </c>
      <c r="F56">
        <v>0.1179</v>
      </c>
      <c r="G56">
        <v>8.49</v>
      </c>
      <c r="AS56" s="48" t="s">
        <v>93</v>
      </c>
      <c r="AT56" s="49"/>
      <c r="AU56" s="68">
        <v>45468</v>
      </c>
      <c r="AV56" s="68">
        <v>45491</v>
      </c>
      <c r="AW56" s="68">
        <v>45525</v>
      </c>
      <c r="AX56" s="68">
        <v>45559</v>
      </c>
      <c r="AY56" s="68">
        <v>45573</v>
      </c>
    </row>
    <row r="57" spans="1:51" x14ac:dyDescent="0.25">
      <c r="A57" s="10">
        <v>45125</v>
      </c>
      <c r="B57">
        <v>3</v>
      </c>
      <c r="C57" s="2">
        <v>25.500000000000004</v>
      </c>
      <c r="D57">
        <v>7.27</v>
      </c>
      <c r="E57">
        <v>182.5</v>
      </c>
      <c r="F57">
        <v>0.1174</v>
      </c>
      <c r="G57">
        <v>7.43</v>
      </c>
      <c r="AS57" s="50" t="s">
        <v>68</v>
      </c>
      <c r="AT57" s="51" t="s">
        <v>69</v>
      </c>
      <c r="AU57" s="49">
        <v>6</v>
      </c>
      <c r="AV57" s="49">
        <v>6</v>
      </c>
      <c r="AW57" s="49">
        <v>6</v>
      </c>
      <c r="AX57" s="49">
        <v>6</v>
      </c>
      <c r="AY57" s="49">
        <v>6</v>
      </c>
    </row>
    <row r="58" spans="1:51" x14ac:dyDescent="0.25">
      <c r="A58" s="10">
        <v>45125</v>
      </c>
      <c r="B58">
        <v>6</v>
      </c>
      <c r="C58" s="2">
        <v>15</v>
      </c>
      <c r="D58">
        <v>1.35</v>
      </c>
      <c r="E58">
        <v>160.5</v>
      </c>
      <c r="F58">
        <v>0.129</v>
      </c>
      <c r="G58">
        <v>6.69</v>
      </c>
      <c r="AS58" s="50" t="s">
        <v>72</v>
      </c>
      <c r="AT58" s="51" t="s">
        <v>69</v>
      </c>
      <c r="AU58" s="49">
        <v>3</v>
      </c>
      <c r="AV58" s="49">
        <v>3</v>
      </c>
      <c r="AW58" s="49" t="s">
        <v>73</v>
      </c>
      <c r="AX58" s="49">
        <v>5</v>
      </c>
      <c r="AY58" s="49" t="s">
        <v>73</v>
      </c>
    </row>
    <row r="59" spans="1:51" x14ac:dyDescent="0.25">
      <c r="A59" s="10">
        <v>45197</v>
      </c>
      <c r="B59">
        <v>3</v>
      </c>
      <c r="C59">
        <v>16.8</v>
      </c>
      <c r="D59">
        <v>6.57</v>
      </c>
      <c r="G59">
        <v>6.91</v>
      </c>
      <c r="M59" s="42" t="s">
        <v>95</v>
      </c>
      <c r="AS59" s="50" t="s">
        <v>75</v>
      </c>
      <c r="AT59" s="51" t="s">
        <v>69</v>
      </c>
      <c r="AU59" s="49" t="s">
        <v>73</v>
      </c>
      <c r="AV59" s="49" t="s">
        <v>73</v>
      </c>
      <c r="AW59" s="49" t="s">
        <v>73</v>
      </c>
      <c r="AX59" s="49" t="s">
        <v>73</v>
      </c>
      <c r="AY59" s="49" t="s">
        <v>73</v>
      </c>
    </row>
    <row r="60" spans="1:51" x14ac:dyDescent="0.25">
      <c r="A60" s="10">
        <v>45197</v>
      </c>
      <c r="B60">
        <v>6</v>
      </c>
      <c r="C60">
        <v>16.600000000000001</v>
      </c>
      <c r="D60">
        <v>6.46</v>
      </c>
      <c r="G60">
        <v>6.87</v>
      </c>
      <c r="AS60" s="50" t="s">
        <v>70</v>
      </c>
      <c r="AT60" s="51" t="s">
        <v>77</v>
      </c>
      <c r="AU60" s="52">
        <f>AVERAGE(C61:C63)</f>
        <v>26.133333333333336</v>
      </c>
      <c r="AV60" s="52">
        <f>AVERAGE(C67:C69)</f>
        <v>28.233333333333334</v>
      </c>
      <c r="AW60" s="52">
        <f>AVERAGE(C72:C74)</f>
        <v>22.333333333333332</v>
      </c>
      <c r="AX60" s="52">
        <f>AVERAGE(C75:C80)</f>
        <v>21.783333333333331</v>
      </c>
      <c r="AY60" s="52">
        <f>AVERAGE(C82:C86)</f>
        <v>17.740000000000002</v>
      </c>
    </row>
    <row r="61" spans="1:51" x14ac:dyDescent="0.25">
      <c r="A61" s="10">
        <v>45468</v>
      </c>
      <c r="B61" s="47">
        <v>0.9144000000000001</v>
      </c>
      <c r="C61">
        <v>26.2</v>
      </c>
      <c r="D61">
        <v>7.09</v>
      </c>
      <c r="E61">
        <v>151.1</v>
      </c>
      <c r="F61" t="s">
        <v>197</v>
      </c>
      <c r="G61">
        <v>7.94</v>
      </c>
      <c r="H61" t="s">
        <v>71</v>
      </c>
      <c r="AS61" s="50" t="s">
        <v>78</v>
      </c>
      <c r="AT61" s="51" t="s">
        <v>77</v>
      </c>
      <c r="AU61" s="52">
        <f>STDEV(C61:C63)</f>
        <v>0.11547005383792475</v>
      </c>
      <c r="AV61" s="52">
        <f>STDEV(C67:C69)</f>
        <v>0.46188021535170104</v>
      </c>
      <c r="AW61" s="52">
        <f>STDEV(C72:C74)</f>
        <v>5.7735026918961346E-2</v>
      </c>
      <c r="AX61" s="52">
        <f>STDEV(C75:C80)</f>
        <v>0.19407902170679522</v>
      </c>
      <c r="AY61" s="52">
        <f>STDEV(D75:D80)</f>
        <v>1.6737104488729984</v>
      </c>
    </row>
    <row r="62" spans="1:51" x14ac:dyDescent="0.25">
      <c r="A62" s="10">
        <v>45468</v>
      </c>
      <c r="B62" s="47">
        <v>1.8288000000000002</v>
      </c>
      <c r="C62">
        <v>26.2</v>
      </c>
      <c r="D62">
        <v>7.32</v>
      </c>
      <c r="E62">
        <v>131.19999999999999</v>
      </c>
      <c r="F62" t="s">
        <v>197</v>
      </c>
      <c r="G62">
        <v>7.94</v>
      </c>
      <c r="H62" t="s">
        <v>71</v>
      </c>
      <c r="R62">
        <v>2021</v>
      </c>
      <c r="AA62">
        <v>2022</v>
      </c>
      <c r="AJ62" s="55">
        <v>2024</v>
      </c>
      <c r="AS62" s="50" t="s">
        <v>80</v>
      </c>
      <c r="AT62" s="51" t="s">
        <v>81</v>
      </c>
      <c r="AU62" s="52">
        <f>D66</f>
        <v>4.38</v>
      </c>
      <c r="AV62" s="52">
        <f>D71</f>
        <v>2.4300000000000002</v>
      </c>
      <c r="AW62" s="52">
        <f>D74</f>
        <v>6.36</v>
      </c>
      <c r="AX62" s="52">
        <f>D81</f>
        <v>0.43</v>
      </c>
      <c r="AY62" s="52">
        <f>D86</f>
        <v>4.88</v>
      </c>
    </row>
    <row r="63" spans="1:51" x14ac:dyDescent="0.25">
      <c r="A63" s="10">
        <v>45468</v>
      </c>
      <c r="B63" s="47">
        <v>3.048</v>
      </c>
      <c r="C63">
        <v>26</v>
      </c>
      <c r="D63">
        <v>6.9</v>
      </c>
      <c r="E63">
        <v>151.30000000000001</v>
      </c>
      <c r="F63" t="s">
        <v>197</v>
      </c>
      <c r="G63">
        <v>7.9</v>
      </c>
      <c r="H63" t="s">
        <v>71</v>
      </c>
      <c r="AS63" s="50" t="s">
        <v>82</v>
      </c>
      <c r="AT63" s="51" t="s">
        <v>81</v>
      </c>
      <c r="AU63" s="49" t="s">
        <v>73</v>
      </c>
      <c r="AV63" s="49" t="s">
        <v>73</v>
      </c>
      <c r="AW63" s="49" t="s">
        <v>73</v>
      </c>
      <c r="AX63" s="49" t="s">
        <v>73</v>
      </c>
      <c r="AY63" s="49" t="s">
        <v>73</v>
      </c>
    </row>
    <row r="64" spans="1:51" x14ac:dyDescent="0.25">
      <c r="A64" s="10">
        <v>45468</v>
      </c>
      <c r="B64" s="47">
        <v>3.9624000000000001</v>
      </c>
      <c r="C64">
        <v>21.5</v>
      </c>
      <c r="D64">
        <v>6.8</v>
      </c>
      <c r="E64">
        <v>148.9</v>
      </c>
      <c r="F64" t="s">
        <v>197</v>
      </c>
      <c r="G64">
        <v>7.22</v>
      </c>
      <c r="H64" t="s">
        <v>79</v>
      </c>
      <c r="AS64" s="50" t="s">
        <v>83</v>
      </c>
      <c r="AT64" s="51" t="s">
        <v>81</v>
      </c>
      <c r="AU64" s="49" t="s">
        <v>73</v>
      </c>
      <c r="AV64" s="49" t="s">
        <v>73</v>
      </c>
      <c r="AW64" s="49" t="s">
        <v>73</v>
      </c>
      <c r="AX64" s="49" t="s">
        <v>73</v>
      </c>
      <c r="AY64" s="49" t="s">
        <v>73</v>
      </c>
    </row>
    <row r="65" spans="1:51" x14ac:dyDescent="0.25">
      <c r="A65" s="10">
        <v>45468</v>
      </c>
      <c r="B65" s="47">
        <v>5.1816000000000004</v>
      </c>
      <c r="C65">
        <v>16.5</v>
      </c>
      <c r="D65">
        <v>6.35</v>
      </c>
      <c r="E65">
        <v>148.30000000000001</v>
      </c>
      <c r="F65" t="s">
        <v>197</v>
      </c>
      <c r="G65">
        <v>6.77</v>
      </c>
      <c r="H65" t="s">
        <v>79</v>
      </c>
      <c r="AS65" s="50" t="s">
        <v>74</v>
      </c>
      <c r="AT65" s="51" t="s">
        <v>69</v>
      </c>
      <c r="AU65" s="49">
        <f>B75</f>
        <v>0</v>
      </c>
      <c r="AV65" s="49" t="s">
        <v>73</v>
      </c>
      <c r="AW65" s="49" t="s">
        <v>73</v>
      </c>
      <c r="AX65" s="49">
        <v>6</v>
      </c>
      <c r="AY65" s="49" t="s">
        <v>73</v>
      </c>
    </row>
    <row r="66" spans="1:51" x14ac:dyDescent="0.25">
      <c r="A66" s="10">
        <v>45468</v>
      </c>
      <c r="B66" s="47">
        <v>6.0960000000000001</v>
      </c>
      <c r="C66">
        <v>13.2</v>
      </c>
      <c r="D66">
        <v>4.38</v>
      </c>
      <c r="E66">
        <v>150.4</v>
      </c>
      <c r="F66" t="s">
        <v>197</v>
      </c>
      <c r="G66">
        <v>6.69</v>
      </c>
      <c r="H66" t="s">
        <v>79</v>
      </c>
      <c r="AS66" s="50" t="s">
        <v>84</v>
      </c>
      <c r="AT66" s="51" t="s">
        <v>85</v>
      </c>
      <c r="AU66" s="49">
        <f>MAX(E61:E66)</f>
        <v>151.30000000000001</v>
      </c>
      <c r="AV66" s="49">
        <f>MAX(E67:E71)</f>
        <v>156</v>
      </c>
      <c r="AW66" s="49">
        <f>MAX(E72:E74)</f>
        <v>136.19999999999999</v>
      </c>
      <c r="AX66" s="49" t="s">
        <v>197</v>
      </c>
      <c r="AY66" s="49">
        <f>MAX(E82:E86)</f>
        <v>142.4</v>
      </c>
    </row>
    <row r="67" spans="1:51" x14ac:dyDescent="0.25">
      <c r="A67" s="10">
        <v>45491</v>
      </c>
      <c r="B67" s="47">
        <v>1</v>
      </c>
      <c r="C67">
        <v>28.5</v>
      </c>
      <c r="D67">
        <v>6.8</v>
      </c>
      <c r="E67">
        <v>148.4</v>
      </c>
      <c r="F67" t="s">
        <v>197</v>
      </c>
      <c r="G67">
        <v>8.64</v>
      </c>
      <c r="H67" t="s">
        <v>71</v>
      </c>
      <c r="AS67" s="50" t="s">
        <v>86</v>
      </c>
      <c r="AT67" s="51" t="s">
        <v>85</v>
      </c>
      <c r="AU67" s="49">
        <f>MIN(E61:E66)</f>
        <v>131.19999999999999</v>
      </c>
      <c r="AV67" s="49">
        <f>MIN(E67:E71)</f>
        <v>148</v>
      </c>
      <c r="AW67" s="49">
        <f>MIN(E72:E74)</f>
        <v>136.1</v>
      </c>
      <c r="AX67" s="49" t="s">
        <v>197</v>
      </c>
      <c r="AY67" s="49">
        <f>MIN(E82:E86)</f>
        <v>137</v>
      </c>
    </row>
    <row r="68" spans="1:51" x14ac:dyDescent="0.25">
      <c r="A68" s="10">
        <v>45491</v>
      </c>
      <c r="B68" s="47">
        <v>2</v>
      </c>
      <c r="C68">
        <v>28.5</v>
      </c>
      <c r="D68">
        <v>6.79</v>
      </c>
      <c r="E68">
        <v>148.30000000000001</v>
      </c>
      <c r="F68" t="s">
        <v>197</v>
      </c>
      <c r="G68">
        <v>8.56</v>
      </c>
      <c r="H68" t="s">
        <v>71</v>
      </c>
      <c r="AS68" s="50" t="s">
        <v>87</v>
      </c>
      <c r="AT68" s="51"/>
      <c r="AU68" s="49">
        <f>MAX(G61:G66)</f>
        <v>7.94</v>
      </c>
      <c r="AV68" s="49">
        <f>MAX(G67:G71)</f>
        <v>8.64</v>
      </c>
      <c r="AW68" s="49">
        <f>MAX((G72:G74))</f>
        <v>6.89</v>
      </c>
      <c r="AX68" s="49" t="s">
        <v>197</v>
      </c>
      <c r="AY68" s="49">
        <f>MAX(G82:G86)</f>
        <v>7.46</v>
      </c>
    </row>
    <row r="69" spans="1:51" x14ac:dyDescent="0.25">
      <c r="A69" s="10">
        <v>45491</v>
      </c>
      <c r="B69" s="47">
        <v>3</v>
      </c>
      <c r="C69">
        <v>27.7</v>
      </c>
      <c r="D69">
        <v>7.02</v>
      </c>
      <c r="E69">
        <v>148</v>
      </c>
      <c r="F69" t="s">
        <v>197</v>
      </c>
      <c r="G69">
        <v>8.1300000000000008</v>
      </c>
      <c r="H69" t="s">
        <v>71</v>
      </c>
      <c r="AS69" s="50" t="s">
        <v>88</v>
      </c>
      <c r="AT69" s="51"/>
      <c r="AU69" s="49">
        <f>MIN(G61:G66)</f>
        <v>6.69</v>
      </c>
      <c r="AV69" s="49">
        <f>MIN(G67:G71)</f>
        <v>6.65</v>
      </c>
      <c r="AW69" s="49">
        <f>MIN(G72:G74)</f>
        <v>6.87</v>
      </c>
      <c r="AX69" s="49" t="s">
        <v>197</v>
      </c>
      <c r="AY69" s="49">
        <f>MIN(G82:G86)</f>
        <v>6.82</v>
      </c>
    </row>
    <row r="70" spans="1:51" x14ac:dyDescent="0.25">
      <c r="A70" s="10">
        <v>45491</v>
      </c>
      <c r="B70" s="47">
        <v>4.5</v>
      </c>
      <c r="C70">
        <v>21.1</v>
      </c>
      <c r="D70">
        <v>3.91</v>
      </c>
      <c r="E70">
        <v>152.9</v>
      </c>
      <c r="F70" t="s">
        <v>197</v>
      </c>
      <c r="G70">
        <v>6.92</v>
      </c>
      <c r="H70" t="s">
        <v>79</v>
      </c>
      <c r="AS70" s="50" t="s">
        <v>89</v>
      </c>
      <c r="AT70" s="51" t="s">
        <v>69</v>
      </c>
      <c r="AU70" s="54">
        <v>3</v>
      </c>
      <c r="AV70" s="49">
        <v>1.8</v>
      </c>
      <c r="AW70" s="49">
        <v>2.4</v>
      </c>
      <c r="AX70" s="49" t="s">
        <v>197</v>
      </c>
      <c r="AY70" s="49">
        <v>3</v>
      </c>
    </row>
    <row r="71" spans="1:51" x14ac:dyDescent="0.25">
      <c r="A71" s="10">
        <v>45491</v>
      </c>
      <c r="B71" s="47">
        <v>6</v>
      </c>
      <c r="C71">
        <v>15.5</v>
      </c>
      <c r="D71">
        <v>2.4300000000000002</v>
      </c>
      <c r="E71">
        <v>156</v>
      </c>
      <c r="F71" t="s">
        <v>197</v>
      </c>
      <c r="G71">
        <v>6.65</v>
      </c>
      <c r="H71" t="s">
        <v>79</v>
      </c>
      <c r="AS71" s="50" t="s">
        <v>90</v>
      </c>
      <c r="AT71" s="53"/>
      <c r="AU71" s="54">
        <f>60-(14.41*(LN(AU70)))</f>
        <v>44.168996920292535</v>
      </c>
      <c r="AV71" s="54">
        <f>60-(14.41*(LN(AV70)))</f>
        <v>51.529994158760466</v>
      </c>
      <c r="AW71" s="54">
        <f>60-(14.41*(LN(AW70)))</f>
        <v>47.384495494730302</v>
      </c>
      <c r="AX71" s="54" t="e">
        <f>60-(14.41*(LN(AX70)))</f>
        <v>#VALUE!</v>
      </c>
      <c r="AY71" s="54">
        <f>60-(14.41*(LN(AY70)))</f>
        <v>44.168996920292535</v>
      </c>
    </row>
    <row r="72" spans="1:51" x14ac:dyDescent="0.25">
      <c r="A72" s="10">
        <v>45525</v>
      </c>
      <c r="B72" s="47">
        <v>1</v>
      </c>
      <c r="C72">
        <v>22.4</v>
      </c>
      <c r="D72">
        <v>6.3</v>
      </c>
      <c r="E72">
        <v>136.1</v>
      </c>
      <c r="F72" t="s">
        <v>197</v>
      </c>
      <c r="G72">
        <v>6.89</v>
      </c>
      <c r="H72" t="s">
        <v>71</v>
      </c>
    </row>
    <row r="73" spans="1:51" x14ac:dyDescent="0.25">
      <c r="A73" s="10">
        <v>45525</v>
      </c>
      <c r="B73" s="47">
        <v>2</v>
      </c>
      <c r="C73">
        <v>22.3</v>
      </c>
      <c r="D73">
        <v>6.36</v>
      </c>
      <c r="E73">
        <v>136.1</v>
      </c>
      <c r="F73" t="s">
        <v>197</v>
      </c>
      <c r="G73">
        <v>6.87</v>
      </c>
      <c r="H73" t="s">
        <v>71</v>
      </c>
    </row>
    <row r="74" spans="1:51" x14ac:dyDescent="0.25">
      <c r="A74" s="10">
        <v>45525</v>
      </c>
      <c r="B74" s="47">
        <v>3</v>
      </c>
      <c r="C74">
        <v>22.3</v>
      </c>
      <c r="D74">
        <v>6.36</v>
      </c>
      <c r="E74">
        <v>136.19999999999999</v>
      </c>
      <c r="F74" t="s">
        <v>197</v>
      </c>
      <c r="G74">
        <v>6.88</v>
      </c>
      <c r="H74" t="s">
        <v>71</v>
      </c>
    </row>
    <row r="75" spans="1:51" x14ac:dyDescent="0.25">
      <c r="A75" s="10">
        <v>45559</v>
      </c>
      <c r="B75" s="47">
        <v>0</v>
      </c>
      <c r="C75">
        <v>21.8</v>
      </c>
      <c r="D75">
        <v>7.56</v>
      </c>
      <c r="E75" t="s">
        <v>197</v>
      </c>
      <c r="F75" t="s">
        <v>197</v>
      </c>
      <c r="G75" t="s">
        <v>197</v>
      </c>
      <c r="H75" t="s">
        <v>71</v>
      </c>
    </row>
    <row r="76" spans="1:51" x14ac:dyDescent="0.25">
      <c r="A76" s="10">
        <v>45559</v>
      </c>
      <c r="B76" s="47">
        <v>1</v>
      </c>
      <c r="C76">
        <v>21.9</v>
      </c>
      <c r="D76">
        <v>7.43</v>
      </c>
      <c r="E76" t="s">
        <v>197</v>
      </c>
      <c r="F76" t="s">
        <v>197</v>
      </c>
      <c r="G76" t="s">
        <v>197</v>
      </c>
      <c r="H76" t="s">
        <v>71</v>
      </c>
    </row>
    <row r="77" spans="1:51" x14ac:dyDescent="0.25">
      <c r="A77" s="10">
        <v>45559</v>
      </c>
      <c r="B77" s="47">
        <v>2</v>
      </c>
      <c r="C77">
        <v>21.9</v>
      </c>
      <c r="D77">
        <v>7.39</v>
      </c>
      <c r="E77" t="s">
        <v>197</v>
      </c>
      <c r="F77" t="s">
        <v>197</v>
      </c>
      <c r="G77" t="s">
        <v>197</v>
      </c>
      <c r="H77" t="s">
        <v>71</v>
      </c>
    </row>
    <row r="78" spans="1:51" x14ac:dyDescent="0.25">
      <c r="A78" s="10">
        <v>45559</v>
      </c>
      <c r="B78" s="47">
        <v>3</v>
      </c>
      <c r="C78">
        <v>21.9</v>
      </c>
      <c r="D78">
        <v>7.38</v>
      </c>
      <c r="E78" t="s">
        <v>197</v>
      </c>
      <c r="F78" t="s">
        <v>197</v>
      </c>
      <c r="G78" t="s">
        <v>197</v>
      </c>
      <c r="H78" t="s">
        <v>71</v>
      </c>
    </row>
    <row r="79" spans="1:51" x14ac:dyDescent="0.25">
      <c r="A79" s="10">
        <v>45559</v>
      </c>
      <c r="B79" s="47">
        <v>4</v>
      </c>
      <c r="C79">
        <v>21.8</v>
      </c>
      <c r="D79">
        <v>7.02</v>
      </c>
      <c r="E79" t="s">
        <v>197</v>
      </c>
      <c r="F79" t="s">
        <v>197</v>
      </c>
      <c r="G79" t="s">
        <v>197</v>
      </c>
      <c r="H79" t="s">
        <v>71</v>
      </c>
    </row>
    <row r="80" spans="1:51" x14ac:dyDescent="0.25">
      <c r="A80" s="10">
        <v>45559</v>
      </c>
      <c r="B80" s="47">
        <v>5</v>
      </c>
      <c r="C80">
        <v>21.4</v>
      </c>
      <c r="D80">
        <v>3.28</v>
      </c>
      <c r="E80" t="s">
        <v>197</v>
      </c>
      <c r="F80" t="s">
        <v>197</v>
      </c>
      <c r="G80" t="s">
        <v>197</v>
      </c>
      <c r="H80" t="s">
        <v>71</v>
      </c>
    </row>
    <row r="81" spans="1:8" x14ac:dyDescent="0.25">
      <c r="A81" s="10">
        <v>45559</v>
      </c>
      <c r="B81" s="47">
        <v>6</v>
      </c>
      <c r="C81">
        <v>19.2</v>
      </c>
      <c r="D81">
        <v>0.43</v>
      </c>
      <c r="E81" t="s">
        <v>197</v>
      </c>
      <c r="F81" t="s">
        <v>197</v>
      </c>
      <c r="G81" t="s">
        <v>197</v>
      </c>
      <c r="H81" t="s">
        <v>79</v>
      </c>
    </row>
    <row r="82" spans="1:8" x14ac:dyDescent="0.25">
      <c r="A82" s="10">
        <v>45573</v>
      </c>
      <c r="B82" s="38">
        <v>0.9144000000000001</v>
      </c>
      <c r="C82">
        <v>18</v>
      </c>
      <c r="D82">
        <v>7</v>
      </c>
      <c r="E82">
        <v>137</v>
      </c>
      <c r="F82" t="s">
        <v>197</v>
      </c>
      <c r="G82">
        <v>7.46</v>
      </c>
      <c r="H82" t="s">
        <v>71</v>
      </c>
    </row>
    <row r="83" spans="1:8" x14ac:dyDescent="0.25">
      <c r="A83" s="10">
        <v>45573</v>
      </c>
      <c r="B83" s="38">
        <v>1.8288000000000002</v>
      </c>
      <c r="C83">
        <v>17.899999999999999</v>
      </c>
      <c r="D83">
        <v>7.33</v>
      </c>
      <c r="E83">
        <v>137</v>
      </c>
      <c r="F83" t="s">
        <v>197</v>
      </c>
      <c r="G83">
        <v>7.35</v>
      </c>
      <c r="H83" t="s">
        <v>71</v>
      </c>
    </row>
    <row r="84" spans="1:8" x14ac:dyDescent="0.25">
      <c r="A84" s="10">
        <v>45573</v>
      </c>
      <c r="B84" s="38">
        <v>3.048</v>
      </c>
      <c r="C84">
        <v>17.899999999999999</v>
      </c>
      <c r="D84">
        <v>7.38</v>
      </c>
      <c r="E84">
        <v>137</v>
      </c>
      <c r="F84" t="s">
        <v>197</v>
      </c>
      <c r="G84">
        <v>7.32</v>
      </c>
      <c r="H84" t="s">
        <v>71</v>
      </c>
    </row>
    <row r="85" spans="1:8" x14ac:dyDescent="0.25">
      <c r="A85" s="10">
        <v>45573</v>
      </c>
      <c r="B85" s="38">
        <v>4.5720000000000001</v>
      </c>
      <c r="C85">
        <v>17.7</v>
      </c>
      <c r="D85">
        <v>7.01</v>
      </c>
      <c r="E85">
        <v>137.30000000000001</v>
      </c>
      <c r="F85" t="s">
        <v>197</v>
      </c>
      <c r="G85">
        <v>7.22</v>
      </c>
      <c r="H85" t="s">
        <v>71</v>
      </c>
    </row>
    <row r="86" spans="1:8" x14ac:dyDescent="0.25">
      <c r="A86" s="10">
        <v>45573</v>
      </c>
      <c r="B86" s="38">
        <v>6.0960000000000001</v>
      </c>
      <c r="C86">
        <v>17.2</v>
      </c>
      <c r="D86">
        <v>4.88</v>
      </c>
      <c r="E86">
        <v>142.4</v>
      </c>
      <c r="F86" t="s">
        <v>197</v>
      </c>
      <c r="G86">
        <v>6.82</v>
      </c>
      <c r="H86" t="s">
        <v>71</v>
      </c>
    </row>
  </sheetData>
  <sortState xmlns:xlrd2="http://schemas.microsoft.com/office/spreadsheetml/2017/richdata2" ref="A4:G60">
    <sortCondition ref="A4:A60"/>
    <sortCondition ref="B4:B60"/>
  </sortState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B0E95-C7E0-4643-AB3B-C2DE45FEDDAD}">
  <dimension ref="A1:Q17"/>
  <sheetViews>
    <sheetView zoomScaleNormal="100" workbookViewId="0">
      <selection activeCell="C2" sqref="C2:E9"/>
    </sheetView>
  </sheetViews>
  <sheetFormatPr defaultRowHeight="15" x14ac:dyDescent="0.25"/>
  <cols>
    <col min="3" max="3" width="12" bestFit="1" customWidth="1"/>
    <col min="15" max="15" width="9.5703125" bestFit="1" customWidth="1"/>
    <col min="16" max="16" width="15" bestFit="1" customWidth="1"/>
  </cols>
  <sheetData>
    <row r="1" spans="1:17" x14ac:dyDescent="0.25">
      <c r="A1" s="55" t="s">
        <v>114</v>
      </c>
      <c r="B1" s="55" t="s">
        <v>53</v>
      </c>
      <c r="C1" s="55" t="s">
        <v>90</v>
      </c>
      <c r="D1" s="55" t="s">
        <v>123</v>
      </c>
      <c r="E1" s="55" t="s">
        <v>163</v>
      </c>
      <c r="G1" t="s">
        <v>57</v>
      </c>
    </row>
    <row r="2" spans="1:17" x14ac:dyDescent="0.25">
      <c r="A2">
        <v>2021</v>
      </c>
      <c r="B2" t="s">
        <v>57</v>
      </c>
      <c r="C2" s="38">
        <v>37.408764174230477</v>
      </c>
      <c r="D2" s="38">
        <v>42.063297994967463</v>
      </c>
      <c r="E2" s="38">
        <v>33.34579328526074</v>
      </c>
      <c r="O2" s="88" t="s">
        <v>229</v>
      </c>
      <c r="P2" s="88"/>
    </row>
    <row r="3" spans="1:17" x14ac:dyDescent="0.25">
      <c r="A3">
        <v>2022</v>
      </c>
      <c r="B3" t="s">
        <v>57</v>
      </c>
      <c r="C3" s="38">
        <v>37.936690383201551</v>
      </c>
      <c r="D3" s="38">
        <v>40.194883010769857</v>
      </c>
      <c r="E3" s="38">
        <v>32.372969137500931</v>
      </c>
      <c r="O3" s="12" t="s">
        <v>230</v>
      </c>
      <c r="P3" s="12" t="s">
        <v>231</v>
      </c>
    </row>
    <row r="4" spans="1:17" x14ac:dyDescent="0.25">
      <c r="A4">
        <v>2023</v>
      </c>
      <c r="B4" t="s">
        <v>57</v>
      </c>
      <c r="C4" s="38">
        <v>33.942558807306781</v>
      </c>
      <c r="D4" s="38">
        <v>24.450607847952593</v>
      </c>
      <c r="E4" s="38">
        <v>2.510031203965295</v>
      </c>
      <c r="O4" s="12" t="s">
        <v>232</v>
      </c>
      <c r="P4" s="12" t="s">
        <v>233</v>
      </c>
    </row>
    <row r="5" spans="1:17" x14ac:dyDescent="0.25">
      <c r="A5">
        <v>2024</v>
      </c>
      <c r="B5" t="s">
        <v>57</v>
      </c>
      <c r="C5" s="38">
        <f>'Secchi Depth'!K6</f>
        <v>37.396244622861488</v>
      </c>
      <c r="D5" s="38">
        <f>'chla data'!AB8</f>
        <v>36.250426391196008</v>
      </c>
      <c r="E5" s="38">
        <f>AVERAGE('nutrient graphs 2024'!M15:M21)</f>
        <v>27.987369135751639</v>
      </c>
      <c r="O5" s="12" t="s">
        <v>234</v>
      </c>
      <c r="P5" s="12" t="s">
        <v>235</v>
      </c>
    </row>
    <row r="6" spans="1:17" x14ac:dyDescent="0.25">
      <c r="A6">
        <v>2021</v>
      </c>
      <c r="B6" t="s">
        <v>56</v>
      </c>
      <c r="C6" s="38">
        <v>37.735986749816469</v>
      </c>
      <c r="D6" s="38">
        <v>40.638107228231668</v>
      </c>
      <c r="E6" s="38">
        <v>42.168326817244612</v>
      </c>
      <c r="O6" s="12" t="s">
        <v>236</v>
      </c>
      <c r="P6" s="12" t="s">
        <v>237</v>
      </c>
    </row>
    <row r="7" spans="1:17" x14ac:dyDescent="0.25">
      <c r="A7">
        <v>2022</v>
      </c>
      <c r="B7" t="s">
        <v>56</v>
      </c>
      <c r="C7" s="38">
        <v>36.332758132294892</v>
      </c>
      <c r="D7" s="38">
        <v>32.688822687992683</v>
      </c>
      <c r="E7" s="38">
        <v>37.058950460483096</v>
      </c>
    </row>
    <row r="8" spans="1:17" x14ac:dyDescent="0.25">
      <c r="A8">
        <v>2023</v>
      </c>
      <c r="B8" t="s">
        <v>56</v>
      </c>
      <c r="C8" s="38">
        <v>49.308682862449672</v>
      </c>
      <c r="D8" s="38">
        <v>40.571210216332616</v>
      </c>
      <c r="E8" s="38">
        <v>16.810264205106861</v>
      </c>
    </row>
    <row r="9" spans="1:17" x14ac:dyDescent="0.25">
      <c r="A9">
        <v>2024</v>
      </c>
      <c r="B9" t="s">
        <v>56</v>
      </c>
      <c r="C9" s="38">
        <f>'Secchi Depth'!K10</f>
        <v>47.384495494730302</v>
      </c>
      <c r="D9" s="38">
        <f>'chla data'!AB12</f>
        <v>41.735185497832077</v>
      </c>
      <c r="E9" s="38">
        <f>AVERAGE('nutrient graphs 2024'!M2:M8)</f>
        <v>43.150885889025183</v>
      </c>
    </row>
    <row r="11" spans="1:17" x14ac:dyDescent="0.25">
      <c r="O11">
        <v>2021</v>
      </c>
      <c r="P11">
        <v>40</v>
      </c>
      <c r="Q11">
        <v>50</v>
      </c>
    </row>
    <row r="12" spans="1:17" x14ac:dyDescent="0.25">
      <c r="O12">
        <v>2022</v>
      </c>
      <c r="P12">
        <v>40</v>
      </c>
      <c r="Q12">
        <v>50</v>
      </c>
    </row>
    <row r="13" spans="1:17" x14ac:dyDescent="0.25">
      <c r="O13">
        <v>2023</v>
      </c>
      <c r="P13">
        <v>40</v>
      </c>
      <c r="Q13">
        <v>50</v>
      </c>
    </row>
    <row r="14" spans="1:17" x14ac:dyDescent="0.25">
      <c r="O14">
        <v>2024</v>
      </c>
      <c r="P14">
        <v>40</v>
      </c>
      <c r="Q14">
        <v>50</v>
      </c>
    </row>
    <row r="17" spans="7:7" x14ac:dyDescent="0.25">
      <c r="G17" t="s">
        <v>56</v>
      </c>
    </row>
  </sheetData>
  <mergeCells count="1">
    <mergeCell ref="O2:P2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B87F12-4245-48FD-82BA-E1AAB116F9D1}">
  <dimension ref="A1:T419"/>
  <sheetViews>
    <sheetView workbookViewId="0">
      <selection activeCell="E1" sqref="E1"/>
    </sheetView>
  </sheetViews>
  <sheetFormatPr defaultRowHeight="15" x14ac:dyDescent="0.25"/>
  <cols>
    <col min="1" max="1" width="11.140625" style="6" customWidth="1"/>
    <col min="2" max="2" width="10.7109375" bestFit="1" customWidth="1"/>
    <col min="3" max="3" width="8.7109375" bestFit="1" customWidth="1"/>
    <col min="4" max="5" width="8.7109375" customWidth="1"/>
    <col min="6" max="6" width="10.85546875" bestFit="1" customWidth="1"/>
    <col min="7" max="7" width="15.7109375" bestFit="1" customWidth="1"/>
    <col min="8" max="8" width="13.42578125" bestFit="1" customWidth="1"/>
    <col min="9" max="9" width="14.140625" bestFit="1" customWidth="1"/>
    <col min="10" max="10" width="5.7109375" bestFit="1" customWidth="1"/>
    <col min="11" max="11" width="12.28515625" customWidth="1"/>
    <col min="12" max="12" width="28.140625" bestFit="1" customWidth="1"/>
    <col min="14" max="14" width="10.42578125" style="6" bestFit="1" customWidth="1"/>
    <col min="15" max="17" width="16.140625" customWidth="1"/>
    <col min="18" max="18" width="28.140625" bestFit="1" customWidth="1"/>
  </cols>
  <sheetData>
    <row r="1" spans="1:20" x14ac:dyDescent="0.25">
      <c r="A1" s="6" t="s">
        <v>0</v>
      </c>
      <c r="B1" t="s">
        <v>1</v>
      </c>
      <c r="C1" t="s">
        <v>2</v>
      </c>
      <c r="D1" t="s">
        <v>47</v>
      </c>
      <c r="E1" t="s">
        <v>48</v>
      </c>
      <c r="F1" t="s">
        <v>6</v>
      </c>
      <c r="G1" t="s">
        <v>7</v>
      </c>
      <c r="H1" t="s">
        <v>8</v>
      </c>
      <c r="I1" t="s">
        <v>9</v>
      </c>
      <c r="J1" t="s">
        <v>11</v>
      </c>
      <c r="K1" t="s">
        <v>13</v>
      </c>
      <c r="L1" s="3"/>
      <c r="M1" s="3" t="s">
        <v>1</v>
      </c>
      <c r="N1" s="8" t="s">
        <v>0</v>
      </c>
      <c r="O1" s="3" t="s">
        <v>14</v>
      </c>
      <c r="P1" s="3" t="s">
        <v>49</v>
      </c>
      <c r="Q1" s="3" t="s">
        <v>50</v>
      </c>
      <c r="R1" s="3" t="s">
        <v>15</v>
      </c>
      <c r="S1" s="3" t="s">
        <v>51</v>
      </c>
      <c r="T1" s="3" t="s">
        <v>52</v>
      </c>
    </row>
    <row r="2" spans="1:20" x14ac:dyDescent="0.25">
      <c r="A2" s="6">
        <v>44318</v>
      </c>
      <c r="B2" t="s">
        <v>16</v>
      </c>
      <c r="C2">
        <v>3</v>
      </c>
      <c r="D2">
        <f t="shared" ref="D2:D65" si="0">C2*0.3048</f>
        <v>0.9144000000000001</v>
      </c>
      <c r="E2">
        <f t="shared" ref="E2:E65" si="1">ROUND(D2*2,0)/2</f>
        <v>1</v>
      </c>
      <c r="F2">
        <v>9.24</v>
      </c>
      <c r="G2">
        <v>154.80000000000001</v>
      </c>
      <c r="H2">
        <v>122.2</v>
      </c>
      <c r="I2">
        <v>100.6</v>
      </c>
      <c r="J2">
        <v>7.5</v>
      </c>
      <c r="K2" s="2">
        <v>13.888888888888889</v>
      </c>
      <c r="M2" t="s">
        <v>16</v>
      </c>
      <c r="N2" s="6">
        <v>44318</v>
      </c>
      <c r="O2">
        <v>15</v>
      </c>
      <c r="P2">
        <f>O2*0.3048</f>
        <v>4.5720000000000001</v>
      </c>
      <c r="Q2">
        <f>ROUND(P2*10,0)/10</f>
        <v>4.5999999999999996</v>
      </c>
      <c r="R2">
        <v>70</v>
      </c>
      <c r="S2">
        <f>R2*0.3048</f>
        <v>21.336000000000002</v>
      </c>
      <c r="T2">
        <f>ROUND(S2*10,0)/10</f>
        <v>21.3</v>
      </c>
    </row>
    <row r="3" spans="1:20" x14ac:dyDescent="0.25">
      <c r="A3" s="6">
        <v>44318</v>
      </c>
      <c r="B3" t="s">
        <v>16</v>
      </c>
      <c r="C3">
        <v>6</v>
      </c>
      <c r="D3">
        <f t="shared" si="0"/>
        <v>1.8288000000000002</v>
      </c>
      <c r="E3">
        <f t="shared" si="1"/>
        <v>2</v>
      </c>
      <c r="F3">
        <v>9.09</v>
      </c>
      <c r="G3">
        <v>154.4</v>
      </c>
      <c r="H3">
        <v>122</v>
      </c>
      <c r="I3">
        <v>100.4</v>
      </c>
      <c r="J3">
        <v>7.51</v>
      </c>
      <c r="K3" s="2">
        <v>13.888888888888889</v>
      </c>
      <c r="M3" t="s">
        <v>16</v>
      </c>
      <c r="N3" s="6">
        <v>44396</v>
      </c>
      <c r="O3">
        <v>20</v>
      </c>
      <c r="P3">
        <f t="shared" ref="P3:P66" si="2">O3*0.3048</f>
        <v>6.0960000000000001</v>
      </c>
      <c r="Q3">
        <f t="shared" ref="Q3:Q66" si="3">ROUND(P3*10,0)/10</f>
        <v>6.1</v>
      </c>
      <c r="R3">
        <v>70</v>
      </c>
      <c r="S3">
        <f t="shared" ref="S3:S66" si="4">R3*0.3048</f>
        <v>21.336000000000002</v>
      </c>
      <c r="T3">
        <f t="shared" ref="T3:T66" si="5">ROUND(S3*10,0)/10</f>
        <v>21.3</v>
      </c>
    </row>
    <row r="4" spans="1:20" x14ac:dyDescent="0.25">
      <c r="A4" s="6">
        <v>44318</v>
      </c>
      <c r="B4" t="s">
        <v>16</v>
      </c>
      <c r="C4">
        <v>10</v>
      </c>
      <c r="D4">
        <f t="shared" si="0"/>
        <v>3.048</v>
      </c>
      <c r="E4">
        <f t="shared" si="1"/>
        <v>3</v>
      </c>
      <c r="F4">
        <v>9.0399999999999991</v>
      </c>
      <c r="G4">
        <v>154.5</v>
      </c>
      <c r="H4">
        <v>121.8</v>
      </c>
      <c r="I4">
        <v>100.4</v>
      </c>
      <c r="J4">
        <v>7.52</v>
      </c>
      <c r="K4" s="2">
        <v>13.944444444444445</v>
      </c>
      <c r="M4" t="s">
        <v>16</v>
      </c>
      <c r="N4" s="6">
        <v>44431</v>
      </c>
      <c r="O4">
        <v>14</v>
      </c>
      <c r="P4">
        <f t="shared" si="2"/>
        <v>4.2671999999999999</v>
      </c>
      <c r="Q4">
        <f t="shared" si="3"/>
        <v>4.3</v>
      </c>
      <c r="R4">
        <v>70</v>
      </c>
      <c r="S4">
        <f t="shared" si="4"/>
        <v>21.336000000000002</v>
      </c>
      <c r="T4">
        <f t="shared" si="5"/>
        <v>21.3</v>
      </c>
    </row>
    <row r="5" spans="1:20" x14ac:dyDescent="0.25">
      <c r="A5" s="6">
        <v>44318</v>
      </c>
      <c r="B5" t="s">
        <v>16</v>
      </c>
      <c r="C5">
        <v>20</v>
      </c>
      <c r="D5">
        <f t="shared" si="0"/>
        <v>6.0960000000000001</v>
      </c>
      <c r="E5">
        <f t="shared" si="1"/>
        <v>6</v>
      </c>
      <c r="F5">
        <v>9.9600000000000009</v>
      </c>
      <c r="G5">
        <v>154.4</v>
      </c>
      <c r="H5">
        <v>116.5</v>
      </c>
      <c r="I5">
        <v>100.4</v>
      </c>
      <c r="J5">
        <v>7.66</v>
      </c>
      <c r="K5" s="2">
        <v>12.222222222222221</v>
      </c>
      <c r="M5" t="s">
        <v>16</v>
      </c>
      <c r="N5" s="6">
        <v>44468</v>
      </c>
      <c r="O5">
        <v>16</v>
      </c>
      <c r="P5">
        <f t="shared" si="2"/>
        <v>4.8768000000000002</v>
      </c>
      <c r="Q5">
        <f t="shared" si="3"/>
        <v>4.9000000000000004</v>
      </c>
      <c r="R5">
        <v>70</v>
      </c>
      <c r="S5">
        <f t="shared" si="4"/>
        <v>21.336000000000002</v>
      </c>
      <c r="T5">
        <f t="shared" si="5"/>
        <v>21.3</v>
      </c>
    </row>
    <row r="6" spans="1:20" x14ac:dyDescent="0.25">
      <c r="A6" s="6">
        <v>44318</v>
      </c>
      <c r="B6" t="s">
        <v>16</v>
      </c>
      <c r="C6">
        <v>30</v>
      </c>
      <c r="D6">
        <f t="shared" si="0"/>
        <v>9.1440000000000001</v>
      </c>
      <c r="E6">
        <f t="shared" si="1"/>
        <v>9</v>
      </c>
      <c r="F6">
        <v>10.55</v>
      </c>
      <c r="G6">
        <v>153.6</v>
      </c>
      <c r="H6">
        <v>109.8</v>
      </c>
      <c r="I6">
        <v>100</v>
      </c>
      <c r="J6">
        <v>7.5</v>
      </c>
      <c r="K6" s="2">
        <v>10</v>
      </c>
      <c r="M6" t="s">
        <v>16</v>
      </c>
      <c r="N6" s="6">
        <v>44491</v>
      </c>
      <c r="O6">
        <v>16</v>
      </c>
      <c r="P6">
        <f t="shared" si="2"/>
        <v>4.8768000000000002</v>
      </c>
      <c r="Q6">
        <f t="shared" si="3"/>
        <v>4.9000000000000004</v>
      </c>
      <c r="R6">
        <v>70</v>
      </c>
      <c r="S6">
        <f t="shared" si="4"/>
        <v>21.336000000000002</v>
      </c>
      <c r="T6">
        <f t="shared" si="5"/>
        <v>21.3</v>
      </c>
    </row>
    <row r="7" spans="1:20" x14ac:dyDescent="0.25">
      <c r="A7" s="6">
        <v>44318</v>
      </c>
      <c r="B7" t="s">
        <v>16</v>
      </c>
      <c r="C7">
        <v>40</v>
      </c>
      <c r="D7">
        <f t="shared" si="0"/>
        <v>12.192</v>
      </c>
      <c r="E7">
        <f t="shared" si="1"/>
        <v>12</v>
      </c>
      <c r="F7">
        <v>10.75</v>
      </c>
      <c r="G7">
        <v>152.80000000000001</v>
      </c>
      <c r="H7">
        <v>104</v>
      </c>
      <c r="I7">
        <v>99.3</v>
      </c>
      <c r="J7">
        <v>7.39</v>
      </c>
      <c r="K7" s="2">
        <v>7.1111111111111089</v>
      </c>
      <c r="M7" t="s">
        <v>16</v>
      </c>
      <c r="N7" s="6">
        <v>44683</v>
      </c>
      <c r="O7">
        <v>17</v>
      </c>
      <c r="P7">
        <f t="shared" si="2"/>
        <v>5.1816000000000004</v>
      </c>
      <c r="Q7">
        <f t="shared" si="3"/>
        <v>5.2</v>
      </c>
      <c r="R7">
        <v>70</v>
      </c>
      <c r="S7">
        <f t="shared" si="4"/>
        <v>21.336000000000002</v>
      </c>
      <c r="T7">
        <f t="shared" si="5"/>
        <v>21.3</v>
      </c>
    </row>
    <row r="8" spans="1:20" x14ac:dyDescent="0.25">
      <c r="A8" s="6">
        <v>44318</v>
      </c>
      <c r="B8" t="s">
        <v>16</v>
      </c>
      <c r="C8">
        <v>50</v>
      </c>
      <c r="D8">
        <f t="shared" si="0"/>
        <v>15.24</v>
      </c>
      <c r="E8">
        <f t="shared" si="1"/>
        <v>15</v>
      </c>
      <c r="F8">
        <v>9.98</v>
      </c>
      <c r="G8">
        <v>152.6</v>
      </c>
      <c r="H8">
        <v>98.3</v>
      </c>
      <c r="I8">
        <v>99.2</v>
      </c>
      <c r="J8">
        <v>7.08</v>
      </c>
      <c r="K8" s="2">
        <v>6.3333333333333321</v>
      </c>
      <c r="M8" t="s">
        <v>16</v>
      </c>
      <c r="N8" s="6">
        <v>44768</v>
      </c>
      <c r="O8">
        <v>15</v>
      </c>
      <c r="P8">
        <f t="shared" si="2"/>
        <v>4.5720000000000001</v>
      </c>
      <c r="Q8">
        <f t="shared" si="3"/>
        <v>4.5999999999999996</v>
      </c>
      <c r="R8">
        <v>80</v>
      </c>
      <c r="S8">
        <f t="shared" si="4"/>
        <v>24.384</v>
      </c>
      <c r="T8">
        <f t="shared" si="5"/>
        <v>24.4</v>
      </c>
    </row>
    <row r="9" spans="1:20" x14ac:dyDescent="0.25">
      <c r="A9" s="6">
        <v>44318</v>
      </c>
      <c r="B9" t="s">
        <v>16</v>
      </c>
      <c r="C9">
        <v>60</v>
      </c>
      <c r="D9">
        <f t="shared" si="0"/>
        <v>18.288</v>
      </c>
      <c r="E9">
        <f t="shared" si="1"/>
        <v>18.5</v>
      </c>
      <c r="F9">
        <v>9.1999999999999993</v>
      </c>
      <c r="G9">
        <v>152.4</v>
      </c>
      <c r="H9">
        <v>97.5</v>
      </c>
      <c r="I9">
        <v>99.1</v>
      </c>
      <c r="J9">
        <v>6.93</v>
      </c>
      <c r="K9" s="2">
        <v>6.1111111111111107</v>
      </c>
      <c r="M9" t="s">
        <v>16</v>
      </c>
      <c r="N9" s="6">
        <v>44802</v>
      </c>
      <c r="O9">
        <v>11</v>
      </c>
      <c r="P9">
        <f t="shared" si="2"/>
        <v>3.3528000000000002</v>
      </c>
      <c r="Q9">
        <f t="shared" si="3"/>
        <v>3.4</v>
      </c>
      <c r="R9">
        <v>70</v>
      </c>
      <c r="S9">
        <f t="shared" si="4"/>
        <v>21.336000000000002</v>
      </c>
      <c r="T9">
        <f t="shared" si="5"/>
        <v>21.3</v>
      </c>
    </row>
    <row r="10" spans="1:20" x14ac:dyDescent="0.25">
      <c r="A10" s="6">
        <v>44318</v>
      </c>
      <c r="B10" t="s">
        <v>16</v>
      </c>
      <c r="C10">
        <v>70</v>
      </c>
      <c r="D10">
        <f t="shared" si="0"/>
        <v>21.336000000000002</v>
      </c>
      <c r="E10">
        <f t="shared" si="1"/>
        <v>21.5</v>
      </c>
      <c r="F10">
        <v>8.7799999999999994</v>
      </c>
      <c r="G10">
        <v>152.5</v>
      </c>
      <c r="H10">
        <v>97.1</v>
      </c>
      <c r="I10">
        <v>99</v>
      </c>
      <c r="J10">
        <v>6.8</v>
      </c>
      <c r="K10" s="2">
        <v>5.5555555555555554</v>
      </c>
      <c r="M10" t="s">
        <v>16</v>
      </c>
      <c r="N10" s="6">
        <v>44840</v>
      </c>
      <c r="O10">
        <v>16</v>
      </c>
      <c r="P10">
        <f t="shared" si="2"/>
        <v>4.8768000000000002</v>
      </c>
      <c r="Q10">
        <f t="shared" si="3"/>
        <v>4.9000000000000004</v>
      </c>
      <c r="R10">
        <v>70</v>
      </c>
      <c r="S10">
        <f t="shared" si="4"/>
        <v>21.336000000000002</v>
      </c>
      <c r="T10">
        <f t="shared" si="5"/>
        <v>21.3</v>
      </c>
    </row>
    <row r="11" spans="1:20" x14ac:dyDescent="0.25">
      <c r="A11" s="6">
        <v>44368</v>
      </c>
      <c r="B11" t="s">
        <v>16</v>
      </c>
      <c r="C11">
        <v>3</v>
      </c>
      <c r="D11">
        <f t="shared" si="0"/>
        <v>0.9144000000000001</v>
      </c>
      <c r="E11">
        <f t="shared" si="1"/>
        <v>1</v>
      </c>
      <c r="F11">
        <v>6.7</v>
      </c>
      <c r="G11">
        <v>157.80000000000001</v>
      </c>
      <c r="H11">
        <v>156.9</v>
      </c>
      <c r="I11">
        <v>102</v>
      </c>
      <c r="J11">
        <v>7.62</v>
      </c>
      <c r="K11" s="2">
        <v>24.722222222222221</v>
      </c>
      <c r="M11" t="s">
        <v>16</v>
      </c>
      <c r="N11" s="6">
        <v>45055</v>
      </c>
      <c r="O11">
        <v>21</v>
      </c>
      <c r="P11">
        <f t="shared" si="2"/>
        <v>6.4008000000000003</v>
      </c>
      <c r="Q11">
        <f t="shared" si="3"/>
        <v>6.4</v>
      </c>
      <c r="R11">
        <v>60</v>
      </c>
      <c r="S11">
        <f t="shared" si="4"/>
        <v>18.288</v>
      </c>
      <c r="T11">
        <f t="shared" si="5"/>
        <v>18.3</v>
      </c>
    </row>
    <row r="12" spans="1:20" x14ac:dyDescent="0.25">
      <c r="A12" s="6">
        <v>44368</v>
      </c>
      <c r="B12" t="s">
        <v>16</v>
      </c>
      <c r="C12">
        <v>6</v>
      </c>
      <c r="D12">
        <f t="shared" si="0"/>
        <v>1.8288000000000002</v>
      </c>
      <c r="E12">
        <f t="shared" si="1"/>
        <v>2</v>
      </c>
      <c r="F12">
        <v>6.62</v>
      </c>
      <c r="G12">
        <v>157.4</v>
      </c>
      <c r="H12">
        <v>156.4</v>
      </c>
      <c r="I12">
        <v>102.4</v>
      </c>
      <c r="J12">
        <v>7.62</v>
      </c>
      <c r="K12" s="2">
        <v>24.666666666666668</v>
      </c>
      <c r="M12" t="s">
        <v>16</v>
      </c>
      <c r="N12" s="6">
        <v>45125</v>
      </c>
      <c r="O12">
        <v>20</v>
      </c>
      <c r="P12">
        <f t="shared" si="2"/>
        <v>6.0960000000000001</v>
      </c>
      <c r="Q12">
        <f t="shared" si="3"/>
        <v>6.1</v>
      </c>
      <c r="R12">
        <v>70</v>
      </c>
      <c r="S12">
        <f t="shared" si="4"/>
        <v>21.336000000000002</v>
      </c>
      <c r="T12">
        <f t="shared" si="5"/>
        <v>21.3</v>
      </c>
    </row>
    <row r="13" spans="1:20" x14ac:dyDescent="0.25">
      <c r="A13" s="6">
        <v>44368</v>
      </c>
      <c r="B13" t="s">
        <v>16</v>
      </c>
      <c r="C13">
        <v>10</v>
      </c>
      <c r="D13">
        <f t="shared" si="0"/>
        <v>3.048</v>
      </c>
      <c r="E13">
        <f t="shared" si="1"/>
        <v>3</v>
      </c>
      <c r="F13">
        <v>6.25</v>
      </c>
      <c r="G13">
        <v>157.9</v>
      </c>
      <c r="H13">
        <v>156.5</v>
      </c>
      <c r="I13">
        <v>102.6</v>
      </c>
      <c r="J13">
        <v>7.64</v>
      </c>
      <c r="K13" s="2">
        <v>24.555555555555557</v>
      </c>
      <c r="M13" t="s">
        <v>16</v>
      </c>
      <c r="N13" s="6">
        <v>45197</v>
      </c>
      <c r="O13">
        <v>24</v>
      </c>
      <c r="P13">
        <f t="shared" si="2"/>
        <v>7.3152000000000008</v>
      </c>
      <c r="Q13">
        <f t="shared" si="3"/>
        <v>7.3</v>
      </c>
      <c r="R13">
        <v>70</v>
      </c>
      <c r="S13">
        <f t="shared" si="4"/>
        <v>21.336000000000002</v>
      </c>
      <c r="T13">
        <f t="shared" si="5"/>
        <v>21.3</v>
      </c>
    </row>
    <row r="14" spans="1:20" x14ac:dyDescent="0.25">
      <c r="A14" s="6">
        <v>44368</v>
      </c>
      <c r="B14" t="s">
        <v>16</v>
      </c>
      <c r="C14">
        <v>20</v>
      </c>
      <c r="D14">
        <f t="shared" si="0"/>
        <v>6.0960000000000001</v>
      </c>
      <c r="E14">
        <f t="shared" si="1"/>
        <v>6</v>
      </c>
      <c r="F14">
        <v>8.83</v>
      </c>
      <c r="G14">
        <v>156.6</v>
      </c>
      <c r="H14">
        <v>136.19999999999999</v>
      </c>
      <c r="I14">
        <v>101.7</v>
      </c>
      <c r="J14">
        <v>7.77</v>
      </c>
      <c r="K14" s="2">
        <v>18.222222222222221</v>
      </c>
      <c r="M14" t="s">
        <v>19</v>
      </c>
      <c r="N14" s="6">
        <v>44318</v>
      </c>
      <c r="O14">
        <v>17</v>
      </c>
      <c r="P14">
        <f t="shared" si="2"/>
        <v>5.1816000000000004</v>
      </c>
      <c r="Q14">
        <f t="shared" si="3"/>
        <v>5.2</v>
      </c>
      <c r="R14">
        <v>20</v>
      </c>
      <c r="S14">
        <f t="shared" si="4"/>
        <v>6.0960000000000001</v>
      </c>
      <c r="T14">
        <f t="shared" si="5"/>
        <v>6.1</v>
      </c>
    </row>
    <row r="15" spans="1:20" x14ac:dyDescent="0.25">
      <c r="A15" s="6">
        <v>44368</v>
      </c>
      <c r="B15" t="s">
        <v>16</v>
      </c>
      <c r="C15">
        <v>30</v>
      </c>
      <c r="D15">
        <f t="shared" si="0"/>
        <v>9.1440000000000001</v>
      </c>
      <c r="E15">
        <f t="shared" si="1"/>
        <v>9</v>
      </c>
      <c r="F15">
        <v>9.5500000000000007</v>
      </c>
      <c r="G15">
        <v>155.1</v>
      </c>
      <c r="H15">
        <v>113.5</v>
      </c>
      <c r="I15">
        <v>100.7</v>
      </c>
      <c r="J15">
        <v>7.64</v>
      </c>
      <c r="K15" s="2">
        <v>10.944444444444446</v>
      </c>
      <c r="M15" t="s">
        <v>19</v>
      </c>
      <c r="N15" s="6">
        <v>44396</v>
      </c>
      <c r="O15">
        <v>19</v>
      </c>
      <c r="P15">
        <f t="shared" si="2"/>
        <v>5.7911999999999999</v>
      </c>
      <c r="Q15">
        <f t="shared" si="3"/>
        <v>5.8</v>
      </c>
      <c r="R15">
        <v>40</v>
      </c>
      <c r="S15">
        <f t="shared" si="4"/>
        <v>12.192</v>
      </c>
      <c r="T15">
        <f t="shared" si="5"/>
        <v>12.2</v>
      </c>
    </row>
    <row r="16" spans="1:20" x14ac:dyDescent="0.25">
      <c r="A16" s="6">
        <v>44368</v>
      </c>
      <c r="B16" t="s">
        <v>16</v>
      </c>
      <c r="C16">
        <v>40</v>
      </c>
      <c r="D16">
        <f t="shared" si="0"/>
        <v>12.192</v>
      </c>
      <c r="E16">
        <f t="shared" si="1"/>
        <v>12</v>
      </c>
      <c r="F16">
        <v>8.76</v>
      </c>
      <c r="G16">
        <v>154.4</v>
      </c>
      <c r="H16">
        <v>104.5</v>
      </c>
      <c r="I16">
        <v>100.3</v>
      </c>
      <c r="J16">
        <v>7.34</v>
      </c>
      <c r="K16" s="2">
        <v>8.0555555555555554</v>
      </c>
      <c r="M16" t="s">
        <v>19</v>
      </c>
      <c r="N16" s="6">
        <v>44431</v>
      </c>
      <c r="O16">
        <v>16</v>
      </c>
      <c r="P16">
        <f t="shared" si="2"/>
        <v>4.8768000000000002</v>
      </c>
      <c r="Q16">
        <f t="shared" si="3"/>
        <v>4.9000000000000004</v>
      </c>
      <c r="R16">
        <v>40</v>
      </c>
      <c r="S16">
        <f t="shared" si="4"/>
        <v>12.192</v>
      </c>
      <c r="T16">
        <f t="shared" si="5"/>
        <v>12.2</v>
      </c>
    </row>
    <row r="17" spans="1:20" x14ac:dyDescent="0.25">
      <c r="A17" s="6">
        <v>44368</v>
      </c>
      <c r="B17" t="s">
        <v>16</v>
      </c>
      <c r="C17">
        <v>50</v>
      </c>
      <c r="D17">
        <f t="shared" si="0"/>
        <v>15.24</v>
      </c>
      <c r="E17">
        <f t="shared" si="1"/>
        <v>15</v>
      </c>
      <c r="F17">
        <v>7.33</v>
      </c>
      <c r="G17">
        <v>154.4</v>
      </c>
      <c r="H17">
        <v>100.9</v>
      </c>
      <c r="I17">
        <v>100.4</v>
      </c>
      <c r="J17">
        <v>7.06</v>
      </c>
      <c r="K17" s="2">
        <v>6.8333333333333313</v>
      </c>
      <c r="M17" t="s">
        <v>19</v>
      </c>
      <c r="N17" s="6">
        <v>44468</v>
      </c>
      <c r="O17">
        <v>19</v>
      </c>
      <c r="P17">
        <f t="shared" si="2"/>
        <v>5.7911999999999999</v>
      </c>
      <c r="Q17">
        <f t="shared" si="3"/>
        <v>5.8</v>
      </c>
      <c r="R17">
        <v>40</v>
      </c>
      <c r="S17">
        <f t="shared" si="4"/>
        <v>12.192</v>
      </c>
      <c r="T17">
        <f t="shared" si="5"/>
        <v>12.2</v>
      </c>
    </row>
    <row r="18" spans="1:20" x14ac:dyDescent="0.25">
      <c r="A18" s="6">
        <v>44368</v>
      </c>
      <c r="B18" t="s">
        <v>16</v>
      </c>
      <c r="C18">
        <v>60</v>
      </c>
      <c r="D18">
        <f t="shared" si="0"/>
        <v>18.288</v>
      </c>
      <c r="E18">
        <f t="shared" si="1"/>
        <v>18.5</v>
      </c>
      <c r="F18">
        <v>6.16</v>
      </c>
      <c r="G18">
        <v>155.1</v>
      </c>
      <c r="H18">
        <v>100.2</v>
      </c>
      <c r="I18">
        <v>100.8</v>
      </c>
      <c r="J18">
        <v>6.87</v>
      </c>
      <c r="K18" s="2">
        <v>6.5000000000000018</v>
      </c>
      <c r="M18" t="s">
        <v>19</v>
      </c>
      <c r="N18" s="6">
        <v>44491</v>
      </c>
      <c r="O18">
        <v>14</v>
      </c>
      <c r="P18">
        <f t="shared" si="2"/>
        <v>4.2671999999999999</v>
      </c>
      <c r="Q18">
        <f t="shared" si="3"/>
        <v>4.3</v>
      </c>
      <c r="R18">
        <v>30</v>
      </c>
      <c r="S18">
        <f t="shared" si="4"/>
        <v>9.1440000000000001</v>
      </c>
      <c r="T18">
        <f t="shared" si="5"/>
        <v>9.1</v>
      </c>
    </row>
    <row r="19" spans="1:20" x14ac:dyDescent="0.25">
      <c r="A19" s="6">
        <v>44368</v>
      </c>
      <c r="B19" t="s">
        <v>16</v>
      </c>
      <c r="C19">
        <v>70</v>
      </c>
      <c r="D19">
        <f t="shared" si="0"/>
        <v>21.336000000000002</v>
      </c>
      <c r="E19">
        <f t="shared" si="1"/>
        <v>21.5</v>
      </c>
      <c r="F19">
        <v>5.73</v>
      </c>
      <c r="G19">
        <v>155.5</v>
      </c>
      <c r="H19">
        <v>100.2</v>
      </c>
      <c r="I19">
        <v>101.1</v>
      </c>
      <c r="J19">
        <v>6.82</v>
      </c>
      <c r="K19" s="2">
        <v>6.3888888888888884</v>
      </c>
      <c r="M19" t="s">
        <v>19</v>
      </c>
      <c r="N19" s="6">
        <v>44683</v>
      </c>
      <c r="O19">
        <v>20</v>
      </c>
      <c r="P19">
        <f t="shared" si="2"/>
        <v>6.0960000000000001</v>
      </c>
      <c r="Q19">
        <f t="shared" si="3"/>
        <v>6.1</v>
      </c>
      <c r="R19">
        <v>20</v>
      </c>
      <c r="S19">
        <f t="shared" si="4"/>
        <v>6.0960000000000001</v>
      </c>
      <c r="T19">
        <f t="shared" si="5"/>
        <v>6.1</v>
      </c>
    </row>
    <row r="20" spans="1:20" x14ac:dyDescent="0.25">
      <c r="A20" s="6">
        <v>44396</v>
      </c>
      <c r="B20" t="s">
        <v>16</v>
      </c>
      <c r="C20">
        <v>3</v>
      </c>
      <c r="D20">
        <f t="shared" si="0"/>
        <v>0.9144000000000001</v>
      </c>
      <c r="E20">
        <f t="shared" si="1"/>
        <v>1</v>
      </c>
      <c r="F20">
        <v>6.12</v>
      </c>
      <c r="G20">
        <v>160.19999999999999</v>
      </c>
      <c r="H20">
        <v>167</v>
      </c>
      <c r="I20">
        <v>104.1</v>
      </c>
      <c r="J20">
        <v>8.02</v>
      </c>
      <c r="K20" s="2">
        <v>27.222222222222221</v>
      </c>
      <c r="M20" t="s">
        <v>19</v>
      </c>
      <c r="N20" s="6">
        <v>44768</v>
      </c>
      <c r="O20">
        <v>16</v>
      </c>
      <c r="P20">
        <f t="shared" si="2"/>
        <v>4.8768000000000002</v>
      </c>
      <c r="Q20">
        <f t="shared" si="3"/>
        <v>4.9000000000000004</v>
      </c>
      <c r="R20">
        <v>30</v>
      </c>
      <c r="S20">
        <f t="shared" si="4"/>
        <v>9.1440000000000001</v>
      </c>
      <c r="T20">
        <f t="shared" si="5"/>
        <v>9.1</v>
      </c>
    </row>
    <row r="21" spans="1:20" x14ac:dyDescent="0.25">
      <c r="A21" s="6">
        <v>44396</v>
      </c>
      <c r="B21" t="s">
        <v>16</v>
      </c>
      <c r="C21">
        <v>6</v>
      </c>
      <c r="D21">
        <f t="shared" si="0"/>
        <v>1.8288000000000002</v>
      </c>
      <c r="E21">
        <f t="shared" si="1"/>
        <v>2</v>
      </c>
      <c r="F21">
        <v>6.02</v>
      </c>
      <c r="G21">
        <v>160.19999999999999</v>
      </c>
      <c r="H21">
        <v>167</v>
      </c>
      <c r="I21">
        <v>104.1</v>
      </c>
      <c r="J21">
        <v>7.97</v>
      </c>
      <c r="K21" s="2">
        <v>27.222222222222221</v>
      </c>
      <c r="M21" t="s">
        <v>19</v>
      </c>
      <c r="N21" s="6">
        <v>44802</v>
      </c>
      <c r="O21">
        <v>12</v>
      </c>
      <c r="P21">
        <f t="shared" si="2"/>
        <v>3.6576000000000004</v>
      </c>
      <c r="Q21">
        <f t="shared" si="3"/>
        <v>3.7</v>
      </c>
      <c r="R21">
        <v>30</v>
      </c>
      <c r="S21">
        <f t="shared" si="4"/>
        <v>9.1440000000000001</v>
      </c>
      <c r="T21">
        <f t="shared" si="5"/>
        <v>9.1</v>
      </c>
    </row>
    <row r="22" spans="1:20" x14ac:dyDescent="0.25">
      <c r="A22" s="6">
        <v>44396</v>
      </c>
      <c r="B22" t="s">
        <v>16</v>
      </c>
      <c r="C22">
        <v>10</v>
      </c>
      <c r="D22">
        <f t="shared" si="0"/>
        <v>3.048</v>
      </c>
      <c r="E22">
        <f t="shared" si="1"/>
        <v>3</v>
      </c>
      <c r="F22">
        <v>6.02</v>
      </c>
      <c r="G22">
        <v>160.19999999999999</v>
      </c>
      <c r="H22">
        <v>167</v>
      </c>
      <c r="I22">
        <v>104.1</v>
      </c>
      <c r="J22">
        <v>7.88</v>
      </c>
      <c r="K22" s="2">
        <v>27.222222222222221</v>
      </c>
      <c r="M22" t="s">
        <v>19</v>
      </c>
      <c r="N22" s="6">
        <v>44840</v>
      </c>
      <c r="O22">
        <v>16</v>
      </c>
      <c r="P22">
        <f t="shared" si="2"/>
        <v>4.8768000000000002</v>
      </c>
      <c r="Q22">
        <f t="shared" si="3"/>
        <v>4.9000000000000004</v>
      </c>
      <c r="R22">
        <v>30</v>
      </c>
      <c r="S22">
        <f t="shared" si="4"/>
        <v>9.1440000000000001</v>
      </c>
      <c r="T22">
        <f t="shared" si="5"/>
        <v>9.1</v>
      </c>
    </row>
    <row r="23" spans="1:20" x14ac:dyDescent="0.25">
      <c r="A23" s="6">
        <v>44396</v>
      </c>
      <c r="B23" t="s">
        <v>16</v>
      </c>
      <c r="C23">
        <v>20</v>
      </c>
      <c r="D23">
        <f t="shared" si="0"/>
        <v>6.0960000000000001</v>
      </c>
      <c r="E23">
        <f t="shared" si="1"/>
        <v>6</v>
      </c>
      <c r="F23">
        <v>6.95</v>
      </c>
      <c r="G23">
        <v>157.9</v>
      </c>
      <c r="H23">
        <v>145.30000000000001</v>
      </c>
      <c r="I23">
        <v>102.7</v>
      </c>
      <c r="J23">
        <v>7.59</v>
      </c>
      <c r="K23" s="2">
        <v>20.999999999999996</v>
      </c>
      <c r="M23" t="s">
        <v>19</v>
      </c>
      <c r="N23" s="6">
        <v>45055</v>
      </c>
      <c r="O23">
        <v>18</v>
      </c>
      <c r="P23">
        <f t="shared" si="2"/>
        <v>5.4864000000000006</v>
      </c>
      <c r="Q23">
        <f t="shared" si="3"/>
        <v>5.5</v>
      </c>
      <c r="R23">
        <v>30</v>
      </c>
      <c r="S23">
        <f t="shared" si="4"/>
        <v>9.1440000000000001</v>
      </c>
      <c r="T23">
        <f t="shared" si="5"/>
        <v>9.1</v>
      </c>
    </row>
    <row r="24" spans="1:20" x14ac:dyDescent="0.25">
      <c r="A24" s="6">
        <v>44396</v>
      </c>
      <c r="B24" t="s">
        <v>16</v>
      </c>
      <c r="C24">
        <v>30</v>
      </c>
      <c r="D24">
        <f t="shared" si="0"/>
        <v>9.1440000000000001</v>
      </c>
      <c r="E24">
        <f t="shared" si="1"/>
        <v>9</v>
      </c>
      <c r="F24">
        <v>9.07</v>
      </c>
      <c r="G24">
        <v>155.4</v>
      </c>
      <c r="H24">
        <v>120.4</v>
      </c>
      <c r="I24">
        <v>101.9</v>
      </c>
      <c r="J24">
        <v>7.55</v>
      </c>
      <c r="K24" s="2">
        <v>13.277777777777777</v>
      </c>
      <c r="M24" t="s">
        <v>22</v>
      </c>
      <c r="N24" s="6">
        <v>44318</v>
      </c>
      <c r="O24">
        <v>18</v>
      </c>
      <c r="P24">
        <f t="shared" si="2"/>
        <v>5.4864000000000006</v>
      </c>
      <c r="Q24">
        <f t="shared" si="3"/>
        <v>5.5</v>
      </c>
      <c r="R24">
        <v>20</v>
      </c>
      <c r="S24">
        <f t="shared" si="4"/>
        <v>6.0960000000000001</v>
      </c>
      <c r="T24">
        <f t="shared" si="5"/>
        <v>6.1</v>
      </c>
    </row>
    <row r="25" spans="1:20" x14ac:dyDescent="0.25">
      <c r="A25" s="6">
        <v>44396</v>
      </c>
      <c r="B25" t="s">
        <v>16</v>
      </c>
      <c r="C25">
        <v>40</v>
      </c>
      <c r="D25">
        <f t="shared" si="0"/>
        <v>12.192</v>
      </c>
      <c r="E25">
        <f t="shared" si="1"/>
        <v>12</v>
      </c>
      <c r="F25">
        <v>7.67</v>
      </c>
      <c r="G25">
        <v>155.1</v>
      </c>
      <c r="H25">
        <v>105.7</v>
      </c>
      <c r="I25">
        <v>100.8</v>
      </c>
      <c r="J25">
        <v>7.31</v>
      </c>
      <c r="K25" s="2">
        <v>8.3888888888888893</v>
      </c>
      <c r="M25" t="s">
        <v>22</v>
      </c>
      <c r="N25" s="6">
        <v>44396</v>
      </c>
      <c r="O25">
        <v>19</v>
      </c>
      <c r="P25">
        <f t="shared" si="2"/>
        <v>5.7911999999999999</v>
      </c>
      <c r="Q25">
        <f t="shared" si="3"/>
        <v>5.8</v>
      </c>
      <c r="R25">
        <v>20</v>
      </c>
      <c r="S25">
        <f t="shared" si="4"/>
        <v>6.0960000000000001</v>
      </c>
      <c r="T25">
        <f t="shared" si="5"/>
        <v>6.1</v>
      </c>
    </row>
    <row r="26" spans="1:20" x14ac:dyDescent="0.25">
      <c r="A26" s="6">
        <v>44396</v>
      </c>
      <c r="B26" t="s">
        <v>16</v>
      </c>
      <c r="C26">
        <v>50</v>
      </c>
      <c r="D26">
        <f t="shared" si="0"/>
        <v>15.24</v>
      </c>
      <c r="E26">
        <f t="shared" si="1"/>
        <v>15</v>
      </c>
      <c r="F26">
        <v>5.89</v>
      </c>
      <c r="G26">
        <v>155.69999999999999</v>
      </c>
      <c r="H26">
        <v>101.8</v>
      </c>
      <c r="I26">
        <v>101.2</v>
      </c>
      <c r="J26">
        <v>7.18</v>
      </c>
      <c r="K26" s="2">
        <v>6.8888888888888875</v>
      </c>
      <c r="M26" t="s">
        <v>22</v>
      </c>
      <c r="N26" s="6">
        <v>44431</v>
      </c>
      <c r="O26">
        <v>13</v>
      </c>
      <c r="P26">
        <f t="shared" si="2"/>
        <v>3.9624000000000001</v>
      </c>
      <c r="Q26">
        <f t="shared" si="3"/>
        <v>4</v>
      </c>
      <c r="R26">
        <v>30</v>
      </c>
      <c r="S26">
        <f t="shared" si="4"/>
        <v>9.1440000000000001</v>
      </c>
      <c r="T26">
        <f t="shared" si="5"/>
        <v>9.1</v>
      </c>
    </row>
    <row r="27" spans="1:20" x14ac:dyDescent="0.25">
      <c r="A27" s="6">
        <v>44396</v>
      </c>
      <c r="B27" t="s">
        <v>16</v>
      </c>
      <c r="C27">
        <v>60</v>
      </c>
      <c r="D27">
        <f t="shared" si="0"/>
        <v>18.288</v>
      </c>
      <c r="E27">
        <f t="shared" si="1"/>
        <v>18.5</v>
      </c>
      <c r="F27">
        <v>5</v>
      </c>
      <c r="G27">
        <v>156</v>
      </c>
      <c r="H27">
        <v>101</v>
      </c>
      <c r="I27">
        <v>101.5</v>
      </c>
      <c r="J27">
        <v>7.13</v>
      </c>
      <c r="K27" s="2">
        <v>6.5555555555555536</v>
      </c>
      <c r="M27" t="s">
        <v>22</v>
      </c>
      <c r="N27" s="6">
        <v>44468</v>
      </c>
      <c r="O27">
        <v>20</v>
      </c>
      <c r="P27">
        <f t="shared" si="2"/>
        <v>6.0960000000000001</v>
      </c>
      <c r="Q27">
        <f t="shared" si="3"/>
        <v>6.1</v>
      </c>
      <c r="R27">
        <v>20</v>
      </c>
      <c r="S27">
        <f t="shared" si="4"/>
        <v>6.0960000000000001</v>
      </c>
      <c r="T27">
        <f t="shared" si="5"/>
        <v>6.1</v>
      </c>
    </row>
    <row r="28" spans="1:20" x14ac:dyDescent="0.25">
      <c r="A28" s="6">
        <v>44396</v>
      </c>
      <c r="B28" t="s">
        <v>16</v>
      </c>
      <c r="C28">
        <v>70</v>
      </c>
      <c r="D28">
        <f t="shared" si="0"/>
        <v>21.336000000000002</v>
      </c>
      <c r="E28">
        <f t="shared" si="1"/>
        <v>21.5</v>
      </c>
      <c r="F28">
        <v>4.0999999999999996</v>
      </c>
      <c r="G28">
        <v>156.80000000000001</v>
      </c>
      <c r="H28">
        <v>101.4</v>
      </c>
      <c r="I28">
        <v>101.8</v>
      </c>
      <c r="J28">
        <v>6.93</v>
      </c>
      <c r="K28" s="2">
        <v>6.5000000000000018</v>
      </c>
      <c r="M28" t="s">
        <v>22</v>
      </c>
      <c r="N28" s="6">
        <v>44491</v>
      </c>
      <c r="O28">
        <v>14</v>
      </c>
      <c r="P28">
        <f t="shared" si="2"/>
        <v>4.2671999999999999</v>
      </c>
      <c r="Q28">
        <f t="shared" si="3"/>
        <v>4.3</v>
      </c>
      <c r="R28">
        <v>20</v>
      </c>
      <c r="S28">
        <f t="shared" si="4"/>
        <v>6.0960000000000001</v>
      </c>
      <c r="T28">
        <f t="shared" si="5"/>
        <v>6.1</v>
      </c>
    </row>
    <row r="29" spans="1:20" x14ac:dyDescent="0.25">
      <c r="A29" s="6">
        <v>44431</v>
      </c>
      <c r="B29" t="s">
        <v>16</v>
      </c>
      <c r="C29">
        <v>3</v>
      </c>
      <c r="D29">
        <f t="shared" si="0"/>
        <v>0.9144000000000001</v>
      </c>
      <c r="E29">
        <f t="shared" si="1"/>
        <v>1</v>
      </c>
      <c r="F29">
        <v>6</v>
      </c>
      <c r="G29">
        <v>158</v>
      </c>
      <c r="H29">
        <v>162</v>
      </c>
      <c r="I29" t="s">
        <v>24</v>
      </c>
      <c r="J29">
        <v>8</v>
      </c>
      <c r="K29" s="2">
        <v>26.388888888888889</v>
      </c>
      <c r="M29" t="s">
        <v>22</v>
      </c>
      <c r="N29" s="6">
        <v>44683</v>
      </c>
      <c r="O29">
        <v>18</v>
      </c>
      <c r="P29">
        <f t="shared" si="2"/>
        <v>5.4864000000000006</v>
      </c>
      <c r="Q29">
        <f t="shared" si="3"/>
        <v>5.5</v>
      </c>
      <c r="R29">
        <v>20</v>
      </c>
      <c r="S29">
        <f t="shared" si="4"/>
        <v>6.0960000000000001</v>
      </c>
      <c r="T29">
        <f t="shared" si="5"/>
        <v>6.1</v>
      </c>
    </row>
    <row r="30" spans="1:20" x14ac:dyDescent="0.25">
      <c r="A30" s="6">
        <v>44431</v>
      </c>
      <c r="B30" t="s">
        <v>16</v>
      </c>
      <c r="C30">
        <v>10</v>
      </c>
      <c r="D30">
        <f t="shared" si="0"/>
        <v>3.048</v>
      </c>
      <c r="E30">
        <f t="shared" si="1"/>
        <v>3</v>
      </c>
      <c r="F30">
        <v>6</v>
      </c>
      <c r="G30">
        <v>158</v>
      </c>
      <c r="H30">
        <v>162</v>
      </c>
      <c r="I30">
        <v>102</v>
      </c>
      <c r="J30">
        <v>7.8</v>
      </c>
      <c r="K30" s="2">
        <v>26.111111111111111</v>
      </c>
      <c r="M30" t="s">
        <v>22</v>
      </c>
      <c r="N30" s="6">
        <v>44768</v>
      </c>
      <c r="O30">
        <v>15</v>
      </c>
      <c r="P30">
        <f t="shared" si="2"/>
        <v>4.5720000000000001</v>
      </c>
      <c r="Q30">
        <f t="shared" si="3"/>
        <v>4.5999999999999996</v>
      </c>
      <c r="R30">
        <v>20</v>
      </c>
      <c r="S30">
        <f t="shared" si="4"/>
        <v>6.0960000000000001</v>
      </c>
      <c r="T30">
        <f t="shared" si="5"/>
        <v>6.1</v>
      </c>
    </row>
    <row r="31" spans="1:20" x14ac:dyDescent="0.25">
      <c r="A31" s="6">
        <v>44431</v>
      </c>
      <c r="B31" t="s">
        <v>16</v>
      </c>
      <c r="C31">
        <v>20</v>
      </c>
      <c r="D31">
        <f t="shared" si="0"/>
        <v>6.0960000000000001</v>
      </c>
      <c r="E31">
        <f t="shared" si="1"/>
        <v>6</v>
      </c>
      <c r="F31">
        <v>6</v>
      </c>
      <c r="G31">
        <v>159</v>
      </c>
      <c r="H31">
        <v>163</v>
      </c>
      <c r="I31">
        <v>103</v>
      </c>
      <c r="J31">
        <v>8</v>
      </c>
      <c r="K31" s="2">
        <v>26.111111111111111</v>
      </c>
      <c r="M31" t="s">
        <v>22</v>
      </c>
      <c r="N31" s="6">
        <v>44802</v>
      </c>
      <c r="O31">
        <v>14</v>
      </c>
      <c r="P31">
        <f t="shared" si="2"/>
        <v>4.2671999999999999</v>
      </c>
      <c r="Q31">
        <f t="shared" si="3"/>
        <v>4.3</v>
      </c>
      <c r="R31">
        <v>20</v>
      </c>
      <c r="S31">
        <f t="shared" si="4"/>
        <v>6.0960000000000001</v>
      </c>
      <c r="T31">
        <f t="shared" si="5"/>
        <v>6.1</v>
      </c>
    </row>
    <row r="32" spans="1:20" x14ac:dyDescent="0.25">
      <c r="A32" s="6">
        <v>44431</v>
      </c>
      <c r="B32" t="s">
        <v>16</v>
      </c>
      <c r="C32">
        <v>30</v>
      </c>
      <c r="D32">
        <f t="shared" si="0"/>
        <v>9.1440000000000001</v>
      </c>
      <c r="E32">
        <f t="shared" si="1"/>
        <v>9</v>
      </c>
      <c r="F32">
        <v>8.4</v>
      </c>
      <c r="G32">
        <v>155</v>
      </c>
      <c r="H32">
        <v>124</v>
      </c>
      <c r="I32">
        <v>101</v>
      </c>
      <c r="J32">
        <v>7.7</v>
      </c>
      <c r="K32" s="2">
        <v>14.444444444444445</v>
      </c>
      <c r="M32" t="s">
        <v>22</v>
      </c>
      <c r="N32" s="6">
        <v>44840</v>
      </c>
      <c r="O32">
        <v>12</v>
      </c>
      <c r="P32">
        <f t="shared" si="2"/>
        <v>3.6576000000000004</v>
      </c>
      <c r="Q32">
        <f t="shared" si="3"/>
        <v>3.7</v>
      </c>
      <c r="R32">
        <v>20</v>
      </c>
      <c r="S32">
        <f t="shared" si="4"/>
        <v>6.0960000000000001</v>
      </c>
      <c r="T32">
        <f t="shared" si="5"/>
        <v>6.1</v>
      </c>
    </row>
    <row r="33" spans="1:20" x14ac:dyDescent="0.25">
      <c r="A33" s="6">
        <v>44431</v>
      </c>
      <c r="B33" t="s">
        <v>16</v>
      </c>
      <c r="C33">
        <v>40</v>
      </c>
      <c r="D33">
        <f t="shared" si="0"/>
        <v>12.192</v>
      </c>
      <c r="E33">
        <f t="shared" si="1"/>
        <v>12</v>
      </c>
      <c r="F33">
        <v>7</v>
      </c>
      <c r="G33">
        <v>157</v>
      </c>
      <c r="H33">
        <v>112</v>
      </c>
      <c r="I33">
        <v>102</v>
      </c>
      <c r="J33">
        <v>7</v>
      </c>
      <c r="K33" s="2">
        <v>10</v>
      </c>
      <c r="M33" t="s">
        <v>22</v>
      </c>
      <c r="N33" s="6">
        <v>45055</v>
      </c>
      <c r="O33">
        <v>17</v>
      </c>
      <c r="P33">
        <f t="shared" si="2"/>
        <v>5.1816000000000004</v>
      </c>
      <c r="Q33">
        <f t="shared" si="3"/>
        <v>5.2</v>
      </c>
      <c r="R33">
        <v>30</v>
      </c>
      <c r="S33">
        <f t="shared" si="4"/>
        <v>9.1440000000000001</v>
      </c>
      <c r="T33">
        <f t="shared" si="5"/>
        <v>9.1</v>
      </c>
    </row>
    <row r="34" spans="1:20" x14ac:dyDescent="0.25">
      <c r="A34" s="6">
        <v>44431</v>
      </c>
      <c r="B34" t="s">
        <v>16</v>
      </c>
      <c r="C34">
        <v>50</v>
      </c>
      <c r="D34">
        <f t="shared" si="0"/>
        <v>15.24</v>
      </c>
      <c r="E34">
        <f t="shared" si="1"/>
        <v>15</v>
      </c>
      <c r="F34">
        <v>5</v>
      </c>
      <c r="G34">
        <v>158</v>
      </c>
      <c r="H34">
        <v>105</v>
      </c>
      <c r="I34">
        <v>103</v>
      </c>
      <c r="J34">
        <v>7</v>
      </c>
      <c r="K34" s="2">
        <v>7.2222222222222223</v>
      </c>
      <c r="M34" t="s">
        <v>25</v>
      </c>
      <c r="N34" s="6">
        <v>44318</v>
      </c>
      <c r="O34">
        <v>18</v>
      </c>
      <c r="P34">
        <f t="shared" si="2"/>
        <v>5.4864000000000006</v>
      </c>
      <c r="Q34">
        <f t="shared" si="3"/>
        <v>5.5</v>
      </c>
      <c r="R34">
        <v>40</v>
      </c>
      <c r="S34">
        <f t="shared" si="4"/>
        <v>12.192</v>
      </c>
      <c r="T34">
        <f t="shared" si="5"/>
        <v>12.2</v>
      </c>
    </row>
    <row r="35" spans="1:20" x14ac:dyDescent="0.25">
      <c r="A35" s="6">
        <v>44431</v>
      </c>
      <c r="B35" t="s">
        <v>16</v>
      </c>
      <c r="C35">
        <v>60</v>
      </c>
      <c r="D35">
        <f t="shared" si="0"/>
        <v>18.288</v>
      </c>
      <c r="E35">
        <f t="shared" si="1"/>
        <v>18.5</v>
      </c>
      <c r="F35">
        <v>3</v>
      </c>
      <c r="G35">
        <v>157</v>
      </c>
      <c r="H35">
        <v>102</v>
      </c>
      <c r="I35">
        <v>102</v>
      </c>
      <c r="J35">
        <v>6</v>
      </c>
      <c r="K35" s="2">
        <v>6.6666666666666661</v>
      </c>
      <c r="M35" t="s">
        <v>25</v>
      </c>
      <c r="N35" s="6">
        <v>44396</v>
      </c>
      <c r="O35">
        <v>3</v>
      </c>
      <c r="P35">
        <f t="shared" si="2"/>
        <v>0.9144000000000001</v>
      </c>
      <c r="Q35">
        <f t="shared" si="3"/>
        <v>0.9</v>
      </c>
      <c r="R35">
        <v>3</v>
      </c>
      <c r="S35">
        <f t="shared" si="4"/>
        <v>0.9144000000000001</v>
      </c>
      <c r="T35">
        <f t="shared" si="5"/>
        <v>0.9</v>
      </c>
    </row>
    <row r="36" spans="1:20" x14ac:dyDescent="0.25">
      <c r="A36" s="6">
        <v>44431</v>
      </c>
      <c r="B36" t="s">
        <v>16</v>
      </c>
      <c r="C36">
        <v>70</v>
      </c>
      <c r="D36">
        <f t="shared" si="0"/>
        <v>21.336000000000002</v>
      </c>
      <c r="E36">
        <f t="shared" si="1"/>
        <v>21.5</v>
      </c>
      <c r="F36">
        <v>2</v>
      </c>
      <c r="G36">
        <v>158</v>
      </c>
      <c r="H36">
        <v>102</v>
      </c>
      <c r="I36">
        <v>102</v>
      </c>
      <c r="J36">
        <v>7</v>
      </c>
      <c r="K36" s="2">
        <v>6.6666666666666661</v>
      </c>
      <c r="M36" t="s">
        <v>25</v>
      </c>
      <c r="N36" s="6">
        <v>44431</v>
      </c>
      <c r="O36">
        <v>3</v>
      </c>
      <c r="P36">
        <f t="shared" si="2"/>
        <v>0.9144000000000001</v>
      </c>
      <c r="Q36">
        <f t="shared" si="3"/>
        <v>0.9</v>
      </c>
      <c r="R36">
        <v>3</v>
      </c>
      <c r="S36">
        <f t="shared" si="4"/>
        <v>0.9144000000000001</v>
      </c>
      <c r="T36">
        <f t="shared" si="5"/>
        <v>0.9</v>
      </c>
    </row>
    <row r="37" spans="1:20" x14ac:dyDescent="0.25">
      <c r="A37" s="6">
        <v>44468</v>
      </c>
      <c r="B37" t="s">
        <v>16</v>
      </c>
      <c r="C37">
        <v>3</v>
      </c>
      <c r="D37">
        <f t="shared" si="0"/>
        <v>0.9144000000000001</v>
      </c>
      <c r="E37">
        <f t="shared" si="1"/>
        <v>1</v>
      </c>
      <c r="F37">
        <v>5.6</v>
      </c>
      <c r="G37">
        <v>148</v>
      </c>
      <c r="H37">
        <v>138</v>
      </c>
      <c r="I37">
        <v>96</v>
      </c>
      <c r="J37">
        <v>7.96</v>
      </c>
      <c r="K37" s="2">
        <v>21.333333333333336</v>
      </c>
      <c r="M37" t="s">
        <v>25</v>
      </c>
      <c r="N37" s="6">
        <v>44468</v>
      </c>
      <c r="O37">
        <v>3</v>
      </c>
      <c r="P37">
        <f t="shared" si="2"/>
        <v>0.9144000000000001</v>
      </c>
      <c r="Q37">
        <f t="shared" si="3"/>
        <v>0.9</v>
      </c>
      <c r="R37">
        <v>3</v>
      </c>
      <c r="S37">
        <f t="shared" si="4"/>
        <v>0.9144000000000001</v>
      </c>
      <c r="T37">
        <f t="shared" si="5"/>
        <v>0.9</v>
      </c>
    </row>
    <row r="38" spans="1:20" x14ac:dyDescent="0.25">
      <c r="A38" s="6">
        <v>44468</v>
      </c>
      <c r="B38" t="s">
        <v>16</v>
      </c>
      <c r="C38">
        <v>10</v>
      </c>
      <c r="D38">
        <f t="shared" si="0"/>
        <v>3.048</v>
      </c>
      <c r="E38">
        <f t="shared" si="1"/>
        <v>3</v>
      </c>
      <c r="F38">
        <v>5.6</v>
      </c>
      <c r="G38">
        <v>148</v>
      </c>
      <c r="H38">
        <v>137.6</v>
      </c>
      <c r="I38">
        <v>96.3</v>
      </c>
      <c r="J38">
        <v>7.7</v>
      </c>
      <c r="K38" s="2">
        <v>21.333333333333336</v>
      </c>
      <c r="M38" t="s">
        <v>25</v>
      </c>
      <c r="N38" s="6">
        <v>44491</v>
      </c>
      <c r="O38">
        <v>3</v>
      </c>
      <c r="P38">
        <f t="shared" si="2"/>
        <v>0.9144000000000001</v>
      </c>
      <c r="Q38">
        <f t="shared" si="3"/>
        <v>0.9</v>
      </c>
      <c r="R38">
        <v>3</v>
      </c>
      <c r="S38">
        <f t="shared" si="4"/>
        <v>0.9144000000000001</v>
      </c>
      <c r="T38">
        <f t="shared" si="5"/>
        <v>0.9</v>
      </c>
    </row>
    <row r="39" spans="1:20" x14ac:dyDescent="0.25">
      <c r="A39" s="6">
        <v>44468</v>
      </c>
      <c r="B39" t="s">
        <v>16</v>
      </c>
      <c r="C39">
        <v>20</v>
      </c>
      <c r="D39">
        <f t="shared" si="0"/>
        <v>6.0960000000000001</v>
      </c>
      <c r="E39">
        <f t="shared" si="1"/>
        <v>6</v>
      </c>
      <c r="F39">
        <v>5.4</v>
      </c>
      <c r="G39">
        <v>148</v>
      </c>
      <c r="H39">
        <v>137.5</v>
      </c>
      <c r="I39">
        <v>96</v>
      </c>
      <c r="J39">
        <v>7.59</v>
      </c>
      <c r="K39" s="2">
        <v>21.277777777777775</v>
      </c>
      <c r="M39" t="s">
        <v>25</v>
      </c>
      <c r="N39" s="6">
        <v>44683</v>
      </c>
      <c r="O39">
        <v>3</v>
      </c>
      <c r="P39">
        <f t="shared" si="2"/>
        <v>0.9144000000000001</v>
      </c>
      <c r="Q39">
        <f t="shared" si="3"/>
        <v>0.9</v>
      </c>
      <c r="R39">
        <v>3</v>
      </c>
      <c r="S39">
        <f t="shared" si="4"/>
        <v>0.9144000000000001</v>
      </c>
      <c r="T39">
        <f t="shared" si="5"/>
        <v>0.9</v>
      </c>
    </row>
    <row r="40" spans="1:20" x14ac:dyDescent="0.25">
      <c r="A40" s="6">
        <v>44468</v>
      </c>
      <c r="B40" t="s">
        <v>16</v>
      </c>
      <c r="C40">
        <v>30</v>
      </c>
      <c r="D40">
        <f t="shared" si="0"/>
        <v>9.1440000000000001</v>
      </c>
      <c r="E40">
        <f t="shared" si="1"/>
        <v>9</v>
      </c>
      <c r="F40">
        <v>2.64</v>
      </c>
      <c r="G40">
        <v>153.69999999999999</v>
      </c>
      <c r="H40">
        <v>134.80000000000001</v>
      </c>
      <c r="I40">
        <v>100</v>
      </c>
      <c r="J40">
        <v>7.02</v>
      </c>
      <c r="K40" s="2">
        <v>18.833333333333336</v>
      </c>
      <c r="M40" t="s">
        <v>25</v>
      </c>
      <c r="N40" s="6">
        <v>44768</v>
      </c>
      <c r="O40">
        <v>3</v>
      </c>
      <c r="P40">
        <f t="shared" si="2"/>
        <v>0.9144000000000001</v>
      </c>
      <c r="Q40">
        <f t="shared" si="3"/>
        <v>0.9</v>
      </c>
      <c r="R40">
        <v>3</v>
      </c>
      <c r="S40">
        <f t="shared" si="4"/>
        <v>0.9144000000000001</v>
      </c>
      <c r="T40">
        <f t="shared" si="5"/>
        <v>0.9</v>
      </c>
    </row>
    <row r="41" spans="1:20" x14ac:dyDescent="0.25">
      <c r="A41" s="6">
        <v>44468</v>
      </c>
      <c r="B41" t="s">
        <v>16</v>
      </c>
      <c r="C41">
        <v>40</v>
      </c>
      <c r="D41">
        <f t="shared" si="0"/>
        <v>12.192</v>
      </c>
      <c r="E41">
        <f t="shared" si="1"/>
        <v>12</v>
      </c>
      <c r="F41">
        <v>3.7</v>
      </c>
      <c r="G41">
        <v>156.30000000000001</v>
      </c>
      <c r="H41">
        <v>116</v>
      </c>
      <c r="I41">
        <v>101.5</v>
      </c>
      <c r="J41">
        <v>6.79</v>
      </c>
      <c r="K41" s="2">
        <v>11.611111111111111</v>
      </c>
      <c r="M41" t="s">
        <v>25</v>
      </c>
      <c r="N41" s="6">
        <v>44802</v>
      </c>
      <c r="O41">
        <v>3</v>
      </c>
      <c r="P41">
        <f t="shared" si="2"/>
        <v>0.9144000000000001</v>
      </c>
      <c r="Q41">
        <f t="shared" si="3"/>
        <v>0.9</v>
      </c>
      <c r="R41">
        <v>3</v>
      </c>
      <c r="S41">
        <f t="shared" si="4"/>
        <v>0.9144000000000001</v>
      </c>
      <c r="T41">
        <f t="shared" si="5"/>
        <v>0.9</v>
      </c>
    </row>
    <row r="42" spans="1:20" x14ac:dyDescent="0.25">
      <c r="A42" s="6">
        <v>44468</v>
      </c>
      <c r="B42" t="s">
        <v>16</v>
      </c>
      <c r="C42">
        <v>50</v>
      </c>
      <c r="D42">
        <f t="shared" si="0"/>
        <v>15.24</v>
      </c>
      <c r="E42">
        <f t="shared" si="1"/>
        <v>15</v>
      </c>
      <c r="F42">
        <v>2.09</v>
      </c>
      <c r="G42">
        <v>155.30000000000001</v>
      </c>
      <c r="H42">
        <v>105.6</v>
      </c>
      <c r="I42">
        <v>101</v>
      </c>
      <c r="J42">
        <v>6.54</v>
      </c>
      <c r="K42" s="2">
        <v>8.2222222222222197</v>
      </c>
      <c r="M42" t="s">
        <v>25</v>
      </c>
      <c r="N42" s="6">
        <v>44840</v>
      </c>
      <c r="O42">
        <v>3</v>
      </c>
      <c r="P42">
        <f t="shared" si="2"/>
        <v>0.9144000000000001</v>
      </c>
      <c r="Q42">
        <f t="shared" si="3"/>
        <v>0.9</v>
      </c>
      <c r="R42">
        <v>3</v>
      </c>
      <c r="S42">
        <f t="shared" si="4"/>
        <v>0.9144000000000001</v>
      </c>
      <c r="T42">
        <f t="shared" si="5"/>
        <v>0.9</v>
      </c>
    </row>
    <row r="43" spans="1:20" x14ac:dyDescent="0.25">
      <c r="A43" s="6">
        <v>44468</v>
      </c>
      <c r="B43" t="s">
        <v>16</v>
      </c>
      <c r="C43">
        <v>60</v>
      </c>
      <c r="D43">
        <f t="shared" si="0"/>
        <v>18.288</v>
      </c>
      <c r="E43">
        <f t="shared" si="1"/>
        <v>18.5</v>
      </c>
      <c r="F43">
        <v>0.43</v>
      </c>
      <c r="G43">
        <v>159</v>
      </c>
      <c r="H43">
        <v>104.7</v>
      </c>
      <c r="I43">
        <v>103.3</v>
      </c>
      <c r="J43">
        <v>6.5</v>
      </c>
      <c r="K43" s="2">
        <v>7.1111111111111089</v>
      </c>
      <c r="M43" t="s">
        <v>25</v>
      </c>
      <c r="N43" s="6">
        <v>45055</v>
      </c>
      <c r="O43">
        <v>5</v>
      </c>
      <c r="P43">
        <f t="shared" si="2"/>
        <v>1.524</v>
      </c>
      <c r="Q43">
        <f t="shared" si="3"/>
        <v>1.5</v>
      </c>
      <c r="R43">
        <v>3</v>
      </c>
      <c r="S43">
        <f t="shared" si="4"/>
        <v>0.9144000000000001</v>
      </c>
      <c r="T43">
        <f t="shared" si="5"/>
        <v>0.9</v>
      </c>
    </row>
    <row r="44" spans="1:20" x14ac:dyDescent="0.25">
      <c r="A44" s="6">
        <v>44468</v>
      </c>
      <c r="B44" t="s">
        <v>16</v>
      </c>
      <c r="C44">
        <v>70</v>
      </c>
      <c r="D44">
        <f t="shared" si="0"/>
        <v>21.336000000000002</v>
      </c>
      <c r="E44">
        <f t="shared" si="1"/>
        <v>21.5</v>
      </c>
      <c r="F44">
        <v>0.14000000000000001</v>
      </c>
      <c r="G44">
        <v>159.4</v>
      </c>
      <c r="H44">
        <v>105</v>
      </c>
      <c r="I44">
        <v>103.5</v>
      </c>
      <c r="J44">
        <v>6.5</v>
      </c>
      <c r="K44">
        <v>7.0000000000000009</v>
      </c>
      <c r="M44" t="s">
        <v>27</v>
      </c>
      <c r="N44" s="6">
        <v>44396</v>
      </c>
      <c r="O44">
        <v>18</v>
      </c>
      <c r="P44">
        <f t="shared" si="2"/>
        <v>5.4864000000000006</v>
      </c>
      <c r="Q44">
        <f t="shared" si="3"/>
        <v>5.5</v>
      </c>
      <c r="R44">
        <v>20</v>
      </c>
      <c r="S44">
        <f t="shared" si="4"/>
        <v>6.0960000000000001</v>
      </c>
      <c r="T44">
        <f t="shared" si="5"/>
        <v>6.1</v>
      </c>
    </row>
    <row r="45" spans="1:20" x14ac:dyDescent="0.25">
      <c r="A45" s="6">
        <v>44491</v>
      </c>
      <c r="B45" t="s">
        <v>16</v>
      </c>
      <c r="C45">
        <v>3</v>
      </c>
      <c r="D45">
        <f t="shared" si="0"/>
        <v>0.9144000000000001</v>
      </c>
      <c r="E45">
        <f t="shared" si="1"/>
        <v>1</v>
      </c>
      <c r="F45">
        <v>5.6</v>
      </c>
      <c r="G45">
        <v>148</v>
      </c>
      <c r="H45">
        <v>138</v>
      </c>
      <c r="I45">
        <v>96</v>
      </c>
      <c r="J45">
        <v>7.96</v>
      </c>
      <c r="K45" s="2">
        <v>21.333333333333336</v>
      </c>
      <c r="M45" t="s">
        <v>27</v>
      </c>
      <c r="N45" s="6">
        <v>44431</v>
      </c>
      <c r="O45">
        <v>13</v>
      </c>
      <c r="P45">
        <f t="shared" si="2"/>
        <v>3.9624000000000001</v>
      </c>
      <c r="Q45">
        <f t="shared" si="3"/>
        <v>4</v>
      </c>
      <c r="R45">
        <v>20</v>
      </c>
      <c r="S45">
        <f t="shared" si="4"/>
        <v>6.0960000000000001</v>
      </c>
      <c r="T45">
        <f t="shared" si="5"/>
        <v>6.1</v>
      </c>
    </row>
    <row r="46" spans="1:20" x14ac:dyDescent="0.25">
      <c r="A46" s="6">
        <v>44491</v>
      </c>
      <c r="B46" t="s">
        <v>16</v>
      </c>
      <c r="C46">
        <v>10</v>
      </c>
      <c r="D46">
        <f t="shared" si="0"/>
        <v>3.048</v>
      </c>
      <c r="E46">
        <f t="shared" si="1"/>
        <v>3</v>
      </c>
      <c r="F46">
        <v>5.6</v>
      </c>
      <c r="G46">
        <v>148</v>
      </c>
      <c r="H46">
        <v>137.6</v>
      </c>
      <c r="I46">
        <v>96.3</v>
      </c>
      <c r="J46">
        <v>7.7</v>
      </c>
      <c r="K46" s="2">
        <v>21.333333333333336</v>
      </c>
      <c r="M46" t="s">
        <v>27</v>
      </c>
      <c r="N46" s="6">
        <v>44468</v>
      </c>
      <c r="O46">
        <v>15</v>
      </c>
      <c r="P46">
        <f t="shared" si="2"/>
        <v>4.5720000000000001</v>
      </c>
      <c r="Q46">
        <f t="shared" si="3"/>
        <v>4.5999999999999996</v>
      </c>
      <c r="R46">
        <v>20</v>
      </c>
      <c r="S46">
        <f t="shared" si="4"/>
        <v>6.0960000000000001</v>
      </c>
      <c r="T46">
        <f t="shared" si="5"/>
        <v>6.1</v>
      </c>
    </row>
    <row r="47" spans="1:20" x14ac:dyDescent="0.25">
      <c r="A47" s="6">
        <v>44491</v>
      </c>
      <c r="B47" t="s">
        <v>16</v>
      </c>
      <c r="C47">
        <v>20</v>
      </c>
      <c r="D47">
        <f t="shared" si="0"/>
        <v>6.0960000000000001</v>
      </c>
      <c r="E47">
        <f t="shared" si="1"/>
        <v>6</v>
      </c>
      <c r="F47">
        <v>5.4</v>
      </c>
      <c r="G47">
        <v>148</v>
      </c>
      <c r="H47">
        <v>137.5</v>
      </c>
      <c r="I47">
        <v>96</v>
      </c>
      <c r="J47">
        <v>7.59</v>
      </c>
      <c r="K47" s="2">
        <v>21.277777777777775</v>
      </c>
      <c r="M47" t="s">
        <v>27</v>
      </c>
      <c r="N47" s="6">
        <v>44491</v>
      </c>
      <c r="O47">
        <v>17</v>
      </c>
      <c r="P47">
        <f t="shared" si="2"/>
        <v>5.1816000000000004</v>
      </c>
      <c r="Q47">
        <f t="shared" si="3"/>
        <v>5.2</v>
      </c>
      <c r="R47">
        <v>20</v>
      </c>
      <c r="S47">
        <f t="shared" si="4"/>
        <v>6.0960000000000001</v>
      </c>
      <c r="T47">
        <f t="shared" si="5"/>
        <v>6.1</v>
      </c>
    </row>
    <row r="48" spans="1:20" x14ac:dyDescent="0.25">
      <c r="A48" s="6">
        <v>44491</v>
      </c>
      <c r="B48" t="s">
        <v>16</v>
      </c>
      <c r="C48">
        <v>30</v>
      </c>
      <c r="D48">
        <f t="shared" si="0"/>
        <v>9.1440000000000001</v>
      </c>
      <c r="E48">
        <f t="shared" si="1"/>
        <v>9</v>
      </c>
      <c r="F48">
        <v>2.64</v>
      </c>
      <c r="G48">
        <v>153.69999999999999</v>
      </c>
      <c r="H48">
        <v>134.80000000000001</v>
      </c>
      <c r="I48">
        <v>100</v>
      </c>
      <c r="J48">
        <v>7.02</v>
      </c>
      <c r="K48" s="2">
        <v>18.833333333333336</v>
      </c>
      <c r="M48" t="s">
        <v>27</v>
      </c>
      <c r="N48" s="6">
        <v>44683</v>
      </c>
      <c r="O48">
        <v>15</v>
      </c>
      <c r="P48">
        <f t="shared" si="2"/>
        <v>4.5720000000000001</v>
      </c>
      <c r="Q48">
        <f t="shared" si="3"/>
        <v>4.5999999999999996</v>
      </c>
      <c r="R48">
        <v>20</v>
      </c>
      <c r="S48">
        <f t="shared" si="4"/>
        <v>6.0960000000000001</v>
      </c>
      <c r="T48">
        <f t="shared" si="5"/>
        <v>6.1</v>
      </c>
    </row>
    <row r="49" spans="1:20" x14ac:dyDescent="0.25">
      <c r="A49" s="6">
        <v>44491</v>
      </c>
      <c r="B49" t="s">
        <v>16</v>
      </c>
      <c r="C49">
        <v>40</v>
      </c>
      <c r="D49">
        <f t="shared" si="0"/>
        <v>12.192</v>
      </c>
      <c r="E49">
        <f t="shared" si="1"/>
        <v>12</v>
      </c>
      <c r="F49">
        <v>3.7</v>
      </c>
      <c r="G49">
        <v>156.30000000000001</v>
      </c>
      <c r="H49">
        <v>116</v>
      </c>
      <c r="I49">
        <v>101.5</v>
      </c>
      <c r="J49">
        <v>6.79</v>
      </c>
      <c r="K49" s="2">
        <v>11.611111111111111</v>
      </c>
      <c r="M49" t="s">
        <v>27</v>
      </c>
      <c r="N49" s="6">
        <v>44768</v>
      </c>
      <c r="O49">
        <v>14</v>
      </c>
      <c r="P49">
        <f t="shared" si="2"/>
        <v>4.2671999999999999</v>
      </c>
      <c r="Q49">
        <f t="shared" si="3"/>
        <v>4.3</v>
      </c>
      <c r="R49">
        <v>20</v>
      </c>
      <c r="S49">
        <f t="shared" si="4"/>
        <v>6.0960000000000001</v>
      </c>
      <c r="T49">
        <f t="shared" si="5"/>
        <v>6.1</v>
      </c>
    </row>
    <row r="50" spans="1:20" x14ac:dyDescent="0.25">
      <c r="A50" s="6">
        <v>44491</v>
      </c>
      <c r="B50" t="s">
        <v>16</v>
      </c>
      <c r="C50">
        <v>50</v>
      </c>
      <c r="D50">
        <f t="shared" si="0"/>
        <v>15.24</v>
      </c>
      <c r="E50">
        <f t="shared" si="1"/>
        <v>15</v>
      </c>
      <c r="F50">
        <v>2.09</v>
      </c>
      <c r="G50">
        <v>155.30000000000001</v>
      </c>
      <c r="H50">
        <v>105.6</v>
      </c>
      <c r="I50">
        <v>101</v>
      </c>
      <c r="J50">
        <v>6.54</v>
      </c>
      <c r="K50" s="2">
        <v>8.2222222222222197</v>
      </c>
      <c r="M50" t="s">
        <v>27</v>
      </c>
      <c r="N50" s="6">
        <v>44802</v>
      </c>
      <c r="O50">
        <v>14</v>
      </c>
      <c r="P50">
        <f t="shared" si="2"/>
        <v>4.2671999999999999</v>
      </c>
      <c r="Q50">
        <f t="shared" si="3"/>
        <v>4.3</v>
      </c>
      <c r="R50">
        <v>20</v>
      </c>
      <c r="S50">
        <f t="shared" si="4"/>
        <v>6.0960000000000001</v>
      </c>
      <c r="T50">
        <f t="shared" si="5"/>
        <v>6.1</v>
      </c>
    </row>
    <row r="51" spans="1:20" x14ac:dyDescent="0.25">
      <c r="A51" s="6">
        <v>44491</v>
      </c>
      <c r="B51" t="s">
        <v>16</v>
      </c>
      <c r="C51">
        <v>60</v>
      </c>
      <c r="D51">
        <f t="shared" si="0"/>
        <v>18.288</v>
      </c>
      <c r="E51">
        <f t="shared" si="1"/>
        <v>18.5</v>
      </c>
      <c r="F51">
        <v>0.43</v>
      </c>
      <c r="G51">
        <v>159</v>
      </c>
      <c r="H51">
        <v>104.7</v>
      </c>
      <c r="I51">
        <v>103.3</v>
      </c>
      <c r="J51">
        <v>6.5</v>
      </c>
      <c r="K51" s="2">
        <v>7.1111111111111089</v>
      </c>
      <c r="M51" t="s">
        <v>27</v>
      </c>
      <c r="N51" s="6">
        <v>44840</v>
      </c>
      <c r="O51">
        <v>11</v>
      </c>
      <c r="P51">
        <f t="shared" si="2"/>
        <v>3.3528000000000002</v>
      </c>
      <c r="Q51">
        <f t="shared" si="3"/>
        <v>3.4</v>
      </c>
      <c r="R51">
        <v>20</v>
      </c>
      <c r="S51">
        <f t="shared" si="4"/>
        <v>6.0960000000000001</v>
      </c>
      <c r="T51">
        <f t="shared" si="5"/>
        <v>6.1</v>
      </c>
    </row>
    <row r="52" spans="1:20" x14ac:dyDescent="0.25">
      <c r="A52" s="6">
        <v>44491</v>
      </c>
      <c r="B52" t="s">
        <v>16</v>
      </c>
      <c r="C52">
        <v>70</v>
      </c>
      <c r="D52">
        <f t="shared" si="0"/>
        <v>21.336000000000002</v>
      </c>
      <c r="E52">
        <f t="shared" si="1"/>
        <v>21.5</v>
      </c>
      <c r="F52">
        <v>0.14000000000000001</v>
      </c>
      <c r="G52">
        <v>159.4</v>
      </c>
      <c r="H52">
        <v>105</v>
      </c>
      <c r="I52">
        <v>103.5</v>
      </c>
      <c r="J52">
        <v>6.5</v>
      </c>
      <c r="K52">
        <v>7.0000000000000009</v>
      </c>
      <c r="M52" t="s">
        <v>27</v>
      </c>
      <c r="N52" s="6">
        <v>45055</v>
      </c>
      <c r="O52">
        <v>19</v>
      </c>
      <c r="P52">
        <f t="shared" si="2"/>
        <v>5.7911999999999999</v>
      </c>
      <c r="Q52">
        <f t="shared" si="3"/>
        <v>5.8</v>
      </c>
      <c r="R52">
        <v>20</v>
      </c>
      <c r="S52">
        <f t="shared" si="4"/>
        <v>6.0960000000000001</v>
      </c>
      <c r="T52">
        <f t="shared" si="5"/>
        <v>6.1</v>
      </c>
    </row>
    <row r="53" spans="1:20" x14ac:dyDescent="0.25">
      <c r="A53" s="6">
        <v>44683</v>
      </c>
      <c r="B53" t="s">
        <v>16</v>
      </c>
      <c r="C53">
        <v>3</v>
      </c>
      <c r="D53">
        <f t="shared" si="0"/>
        <v>0.9144000000000001</v>
      </c>
      <c r="E53">
        <f t="shared" si="1"/>
        <v>1</v>
      </c>
      <c r="F53">
        <v>8.93</v>
      </c>
      <c r="G53">
        <v>157</v>
      </c>
      <c r="H53">
        <v>120</v>
      </c>
      <c r="I53">
        <v>102</v>
      </c>
      <c r="J53">
        <v>7.47</v>
      </c>
      <c r="K53" s="2">
        <v>12.888888888888889</v>
      </c>
      <c r="M53" t="s">
        <v>27</v>
      </c>
      <c r="N53" s="6">
        <v>45125</v>
      </c>
      <c r="P53">
        <f t="shared" si="2"/>
        <v>0</v>
      </c>
      <c r="Q53">
        <f t="shared" si="3"/>
        <v>0</v>
      </c>
      <c r="R53">
        <v>20</v>
      </c>
      <c r="S53">
        <f t="shared" si="4"/>
        <v>6.0960000000000001</v>
      </c>
      <c r="T53">
        <f t="shared" si="5"/>
        <v>6.1</v>
      </c>
    </row>
    <row r="54" spans="1:20" x14ac:dyDescent="0.25">
      <c r="A54" s="6">
        <v>44683</v>
      </c>
      <c r="B54" t="s">
        <v>16</v>
      </c>
      <c r="C54">
        <v>6</v>
      </c>
      <c r="D54">
        <f t="shared" si="0"/>
        <v>1.8288000000000002</v>
      </c>
      <c r="E54">
        <f t="shared" si="1"/>
        <v>2</v>
      </c>
      <c r="F54">
        <v>8.94</v>
      </c>
      <c r="G54">
        <v>157.30000000000001</v>
      </c>
      <c r="H54">
        <v>119.2</v>
      </c>
      <c r="I54">
        <v>102.2</v>
      </c>
      <c r="J54">
        <v>7.85</v>
      </c>
      <c r="K54" s="2">
        <v>12.222222222222221</v>
      </c>
      <c r="M54" t="s">
        <v>27</v>
      </c>
      <c r="N54" s="6">
        <v>45197</v>
      </c>
      <c r="O54">
        <v>18</v>
      </c>
      <c r="P54">
        <f t="shared" si="2"/>
        <v>5.4864000000000006</v>
      </c>
      <c r="Q54">
        <f t="shared" si="3"/>
        <v>5.5</v>
      </c>
      <c r="R54">
        <v>20</v>
      </c>
      <c r="S54">
        <f t="shared" si="4"/>
        <v>6.0960000000000001</v>
      </c>
      <c r="T54">
        <f t="shared" si="5"/>
        <v>6.1</v>
      </c>
    </row>
    <row r="55" spans="1:20" x14ac:dyDescent="0.25">
      <c r="A55" s="6">
        <v>44683</v>
      </c>
      <c r="B55" t="s">
        <v>16</v>
      </c>
      <c r="C55">
        <v>10</v>
      </c>
      <c r="D55">
        <f t="shared" si="0"/>
        <v>3.048</v>
      </c>
      <c r="E55">
        <f t="shared" si="1"/>
        <v>3</v>
      </c>
      <c r="F55">
        <v>8.86</v>
      </c>
      <c r="G55">
        <v>157.30000000000001</v>
      </c>
      <c r="H55">
        <v>118.3</v>
      </c>
      <c r="I55">
        <v>102.3</v>
      </c>
      <c r="J55">
        <v>8.11</v>
      </c>
      <c r="K55" s="2">
        <v>12</v>
      </c>
      <c r="M55" t="s">
        <v>30</v>
      </c>
      <c r="N55" s="6">
        <v>44396</v>
      </c>
      <c r="O55">
        <v>10</v>
      </c>
      <c r="P55">
        <f t="shared" si="2"/>
        <v>3.048</v>
      </c>
      <c r="Q55">
        <f t="shared" si="3"/>
        <v>3</v>
      </c>
      <c r="R55">
        <v>10</v>
      </c>
      <c r="S55">
        <f t="shared" si="4"/>
        <v>3.048</v>
      </c>
      <c r="T55">
        <f t="shared" si="5"/>
        <v>3</v>
      </c>
    </row>
    <row r="56" spans="1:20" x14ac:dyDescent="0.25">
      <c r="A56" s="6">
        <v>44683</v>
      </c>
      <c r="B56" t="s">
        <v>16</v>
      </c>
      <c r="C56">
        <v>20</v>
      </c>
      <c r="D56">
        <f t="shared" si="0"/>
        <v>6.0960000000000001</v>
      </c>
      <c r="E56">
        <f t="shared" si="1"/>
        <v>6</v>
      </c>
      <c r="F56">
        <v>9.0299999999999994</v>
      </c>
      <c r="G56">
        <v>157.6</v>
      </c>
      <c r="H56">
        <v>116</v>
      </c>
      <c r="I56">
        <v>102.4</v>
      </c>
      <c r="J56">
        <v>8.2200000000000006</v>
      </c>
      <c r="K56" s="2">
        <v>11.111111111111111</v>
      </c>
      <c r="M56" t="s">
        <v>30</v>
      </c>
      <c r="N56" s="6">
        <v>44431</v>
      </c>
      <c r="O56">
        <v>13</v>
      </c>
      <c r="P56">
        <f t="shared" si="2"/>
        <v>3.9624000000000001</v>
      </c>
      <c r="Q56">
        <f t="shared" si="3"/>
        <v>4</v>
      </c>
      <c r="R56">
        <v>10</v>
      </c>
      <c r="S56">
        <f t="shared" si="4"/>
        <v>3.048</v>
      </c>
      <c r="T56">
        <f t="shared" si="5"/>
        <v>3</v>
      </c>
    </row>
    <row r="57" spans="1:20" x14ac:dyDescent="0.25">
      <c r="A57" s="6">
        <v>44683</v>
      </c>
      <c r="B57" t="s">
        <v>16</v>
      </c>
      <c r="C57">
        <v>30</v>
      </c>
      <c r="D57">
        <f t="shared" si="0"/>
        <v>9.1440000000000001</v>
      </c>
      <c r="E57">
        <f t="shared" si="1"/>
        <v>9</v>
      </c>
      <c r="F57">
        <v>9.81</v>
      </c>
      <c r="G57">
        <v>156</v>
      </c>
      <c r="H57">
        <v>108</v>
      </c>
      <c r="I57">
        <v>102</v>
      </c>
      <c r="J57">
        <v>8.1199999999999992</v>
      </c>
      <c r="K57" s="2">
        <v>9.0000000000000018</v>
      </c>
      <c r="M57" t="s">
        <v>30</v>
      </c>
      <c r="N57" s="6">
        <v>44468</v>
      </c>
      <c r="O57">
        <v>15</v>
      </c>
      <c r="P57">
        <f t="shared" si="2"/>
        <v>4.5720000000000001</v>
      </c>
      <c r="Q57">
        <f t="shared" si="3"/>
        <v>4.5999999999999996</v>
      </c>
      <c r="R57">
        <v>10</v>
      </c>
      <c r="S57">
        <f t="shared" si="4"/>
        <v>3.048</v>
      </c>
      <c r="T57">
        <f t="shared" si="5"/>
        <v>3</v>
      </c>
    </row>
    <row r="58" spans="1:20" x14ac:dyDescent="0.25">
      <c r="A58" s="6">
        <v>44683</v>
      </c>
      <c r="B58" t="s">
        <v>16</v>
      </c>
      <c r="C58">
        <v>40</v>
      </c>
      <c r="D58">
        <f t="shared" si="0"/>
        <v>12.192</v>
      </c>
      <c r="E58">
        <f t="shared" si="1"/>
        <v>12</v>
      </c>
      <c r="F58">
        <v>9.1999999999999993</v>
      </c>
      <c r="G58">
        <v>157.6</v>
      </c>
      <c r="H58">
        <v>105.9</v>
      </c>
      <c r="I58">
        <v>102.5</v>
      </c>
      <c r="J58">
        <v>7.74</v>
      </c>
      <c r="K58" s="2">
        <v>7.8888888888888902</v>
      </c>
      <c r="M58" t="s">
        <v>30</v>
      </c>
      <c r="N58" s="6">
        <v>44491</v>
      </c>
      <c r="O58">
        <v>10</v>
      </c>
      <c r="P58">
        <f t="shared" si="2"/>
        <v>3.048</v>
      </c>
      <c r="Q58">
        <f t="shared" si="3"/>
        <v>3</v>
      </c>
      <c r="R58">
        <v>10</v>
      </c>
      <c r="S58">
        <f t="shared" si="4"/>
        <v>3.048</v>
      </c>
      <c r="T58">
        <f t="shared" si="5"/>
        <v>3</v>
      </c>
    </row>
    <row r="59" spans="1:20" x14ac:dyDescent="0.25">
      <c r="A59" s="6">
        <v>44683</v>
      </c>
      <c r="B59" t="s">
        <v>16</v>
      </c>
      <c r="C59">
        <v>50</v>
      </c>
      <c r="D59">
        <f t="shared" si="0"/>
        <v>15.24</v>
      </c>
      <c r="E59">
        <f t="shared" si="1"/>
        <v>15</v>
      </c>
      <c r="F59">
        <v>8.61</v>
      </c>
      <c r="G59">
        <v>157.69999999999999</v>
      </c>
      <c r="H59">
        <v>103</v>
      </c>
      <c r="I59">
        <v>102.5</v>
      </c>
      <c r="J59">
        <v>7.55</v>
      </c>
      <c r="K59" s="2">
        <v>6.8333333333333313</v>
      </c>
      <c r="M59" t="s">
        <v>30</v>
      </c>
      <c r="N59" s="6">
        <v>44683</v>
      </c>
      <c r="O59">
        <v>15</v>
      </c>
      <c r="P59">
        <f t="shared" si="2"/>
        <v>4.5720000000000001</v>
      </c>
      <c r="Q59">
        <f t="shared" si="3"/>
        <v>4.5999999999999996</v>
      </c>
      <c r="R59">
        <v>20</v>
      </c>
      <c r="S59">
        <f t="shared" si="4"/>
        <v>6.0960000000000001</v>
      </c>
      <c r="T59">
        <f t="shared" si="5"/>
        <v>6.1</v>
      </c>
    </row>
    <row r="60" spans="1:20" x14ac:dyDescent="0.25">
      <c r="A60" s="6">
        <v>44683</v>
      </c>
      <c r="B60" t="s">
        <v>16</v>
      </c>
      <c r="C60">
        <v>60</v>
      </c>
      <c r="D60">
        <f t="shared" si="0"/>
        <v>18.288</v>
      </c>
      <c r="E60">
        <f t="shared" si="1"/>
        <v>18.5</v>
      </c>
      <c r="F60">
        <v>7.99</v>
      </c>
      <c r="G60">
        <v>157</v>
      </c>
      <c r="H60">
        <v>102.3</v>
      </c>
      <c r="I60">
        <v>102.6</v>
      </c>
      <c r="J60">
        <v>7.42</v>
      </c>
      <c r="K60" s="2">
        <v>6.5555555555555536</v>
      </c>
      <c r="M60" t="s">
        <v>30</v>
      </c>
      <c r="N60" s="6">
        <v>44768</v>
      </c>
      <c r="O60">
        <v>13</v>
      </c>
      <c r="P60">
        <f t="shared" si="2"/>
        <v>3.9624000000000001</v>
      </c>
      <c r="Q60">
        <f t="shared" si="3"/>
        <v>4</v>
      </c>
      <c r="R60">
        <v>10</v>
      </c>
      <c r="S60">
        <f t="shared" si="4"/>
        <v>3.048</v>
      </c>
      <c r="T60">
        <f t="shared" si="5"/>
        <v>3</v>
      </c>
    </row>
    <row r="61" spans="1:20" x14ac:dyDescent="0.25">
      <c r="A61" s="6">
        <v>44683</v>
      </c>
      <c r="B61" t="s">
        <v>16</v>
      </c>
      <c r="C61">
        <v>70</v>
      </c>
      <c r="D61">
        <f t="shared" si="0"/>
        <v>21.336000000000002</v>
      </c>
      <c r="E61">
        <f t="shared" si="1"/>
        <v>21.5</v>
      </c>
      <c r="F61">
        <v>7.55</v>
      </c>
      <c r="G61">
        <v>158</v>
      </c>
      <c r="H61">
        <v>102.1</v>
      </c>
      <c r="I61">
        <v>102.8</v>
      </c>
      <c r="J61">
        <v>7.22</v>
      </c>
      <c r="K61" s="2">
        <v>6.4444444444444446</v>
      </c>
      <c r="M61" t="s">
        <v>30</v>
      </c>
      <c r="N61" s="6">
        <v>44802</v>
      </c>
      <c r="O61">
        <v>13</v>
      </c>
      <c r="P61">
        <f t="shared" si="2"/>
        <v>3.9624000000000001</v>
      </c>
      <c r="Q61">
        <f t="shared" si="3"/>
        <v>4</v>
      </c>
      <c r="R61">
        <v>6</v>
      </c>
      <c r="S61">
        <f t="shared" si="4"/>
        <v>1.8288000000000002</v>
      </c>
      <c r="T61">
        <f t="shared" si="5"/>
        <v>1.8</v>
      </c>
    </row>
    <row r="62" spans="1:20" x14ac:dyDescent="0.25">
      <c r="A62" s="6">
        <v>44719</v>
      </c>
      <c r="B62" t="s">
        <v>16</v>
      </c>
      <c r="C62">
        <v>3</v>
      </c>
      <c r="D62">
        <f t="shared" si="0"/>
        <v>0.9144000000000001</v>
      </c>
      <c r="E62">
        <f t="shared" si="1"/>
        <v>1</v>
      </c>
      <c r="F62">
        <v>6.42</v>
      </c>
      <c r="G62">
        <v>158.9</v>
      </c>
      <c r="H62">
        <v>155</v>
      </c>
      <c r="I62">
        <v>103</v>
      </c>
      <c r="J62">
        <v>8.3000000000000007</v>
      </c>
      <c r="K62" s="2">
        <v>23.888888888888889</v>
      </c>
      <c r="M62" t="s">
        <v>30</v>
      </c>
      <c r="N62" s="6">
        <v>44840</v>
      </c>
      <c r="O62">
        <v>11</v>
      </c>
      <c r="P62">
        <f t="shared" si="2"/>
        <v>3.3528000000000002</v>
      </c>
      <c r="Q62">
        <f t="shared" si="3"/>
        <v>3.4</v>
      </c>
      <c r="R62">
        <v>10</v>
      </c>
      <c r="S62">
        <f t="shared" si="4"/>
        <v>3.048</v>
      </c>
      <c r="T62">
        <f t="shared" si="5"/>
        <v>3</v>
      </c>
    </row>
    <row r="63" spans="1:20" x14ac:dyDescent="0.25">
      <c r="A63" s="6">
        <v>44719</v>
      </c>
      <c r="B63" t="s">
        <v>16</v>
      </c>
      <c r="C63">
        <v>10</v>
      </c>
      <c r="D63">
        <f t="shared" si="0"/>
        <v>3.048</v>
      </c>
      <c r="E63">
        <f t="shared" si="1"/>
        <v>3</v>
      </c>
      <c r="F63">
        <v>6.34</v>
      </c>
      <c r="G63">
        <v>158.9</v>
      </c>
      <c r="H63">
        <v>155</v>
      </c>
      <c r="I63">
        <v>103.3</v>
      </c>
      <c r="J63">
        <v>8.35</v>
      </c>
      <c r="K63" s="2">
        <v>23.888888888888889</v>
      </c>
      <c r="M63" t="s">
        <v>30</v>
      </c>
      <c r="N63" s="6">
        <v>45055</v>
      </c>
      <c r="O63">
        <v>14</v>
      </c>
      <c r="P63">
        <f t="shared" si="2"/>
        <v>4.2671999999999999</v>
      </c>
      <c r="Q63">
        <f t="shared" si="3"/>
        <v>4.3</v>
      </c>
      <c r="R63">
        <v>10</v>
      </c>
      <c r="S63">
        <f t="shared" si="4"/>
        <v>3.048</v>
      </c>
      <c r="T63">
        <f t="shared" si="5"/>
        <v>3</v>
      </c>
    </row>
    <row r="64" spans="1:20" x14ac:dyDescent="0.25">
      <c r="A64" s="6">
        <v>44719</v>
      </c>
      <c r="B64" t="s">
        <v>16</v>
      </c>
      <c r="C64">
        <v>20</v>
      </c>
      <c r="D64">
        <f t="shared" si="0"/>
        <v>6.0960000000000001</v>
      </c>
      <c r="E64">
        <f t="shared" si="1"/>
        <v>6</v>
      </c>
      <c r="F64">
        <v>9.36</v>
      </c>
      <c r="G64">
        <v>156</v>
      </c>
      <c r="H64">
        <v>126</v>
      </c>
      <c r="I64">
        <v>101.5</v>
      </c>
      <c r="J64">
        <v>9.07</v>
      </c>
      <c r="K64" s="2">
        <v>15</v>
      </c>
      <c r="M64" t="s">
        <v>30</v>
      </c>
      <c r="N64" s="6">
        <v>45125</v>
      </c>
      <c r="O64">
        <v>12</v>
      </c>
      <c r="P64">
        <f t="shared" si="2"/>
        <v>3.6576000000000004</v>
      </c>
      <c r="Q64">
        <f t="shared" si="3"/>
        <v>3.7</v>
      </c>
      <c r="R64">
        <v>6</v>
      </c>
      <c r="S64">
        <f t="shared" si="4"/>
        <v>1.8288000000000002</v>
      </c>
      <c r="T64">
        <f t="shared" si="5"/>
        <v>1.8</v>
      </c>
    </row>
    <row r="65" spans="1:20" x14ac:dyDescent="0.25">
      <c r="A65" s="6">
        <v>44719</v>
      </c>
      <c r="B65" t="s">
        <v>16</v>
      </c>
      <c r="C65">
        <v>30</v>
      </c>
      <c r="D65">
        <f t="shared" si="0"/>
        <v>9.1440000000000001</v>
      </c>
      <c r="E65">
        <f t="shared" si="1"/>
        <v>9</v>
      </c>
      <c r="F65">
        <v>10</v>
      </c>
      <c r="G65">
        <v>157.6</v>
      </c>
      <c r="H65">
        <v>113</v>
      </c>
      <c r="I65">
        <v>102.5</v>
      </c>
      <c r="J65">
        <v>8.5</v>
      </c>
      <c r="K65" s="2">
        <v>10</v>
      </c>
      <c r="M65" t="s">
        <v>30</v>
      </c>
      <c r="N65" s="6">
        <v>45197</v>
      </c>
      <c r="O65">
        <v>12</v>
      </c>
      <c r="P65">
        <f t="shared" si="2"/>
        <v>3.6576000000000004</v>
      </c>
      <c r="Q65">
        <f t="shared" si="3"/>
        <v>3.7</v>
      </c>
      <c r="R65">
        <v>10</v>
      </c>
      <c r="S65">
        <f t="shared" si="4"/>
        <v>3.048</v>
      </c>
      <c r="T65">
        <f t="shared" si="5"/>
        <v>3</v>
      </c>
    </row>
    <row r="66" spans="1:20" x14ac:dyDescent="0.25">
      <c r="A66" s="6">
        <v>44719</v>
      </c>
      <c r="B66" t="s">
        <v>16</v>
      </c>
      <c r="C66">
        <v>40</v>
      </c>
      <c r="D66">
        <f t="shared" ref="D66:D129" si="6">C66*0.3048</f>
        <v>12.192</v>
      </c>
      <c r="E66">
        <f t="shared" ref="E66:E129" si="7">ROUND(D66*2,0)/2</f>
        <v>12</v>
      </c>
      <c r="F66">
        <v>8.66</v>
      </c>
      <c r="G66">
        <v>158.9</v>
      </c>
      <c r="H66">
        <v>108.8</v>
      </c>
      <c r="I66">
        <v>103.3</v>
      </c>
      <c r="J66">
        <v>8.09</v>
      </c>
      <c r="K66" s="2">
        <v>8.3333333333333339</v>
      </c>
      <c r="M66" t="s">
        <v>31</v>
      </c>
      <c r="N66" s="6">
        <v>44396</v>
      </c>
      <c r="O66">
        <v>20</v>
      </c>
      <c r="P66">
        <f t="shared" si="2"/>
        <v>6.0960000000000001</v>
      </c>
      <c r="Q66">
        <f t="shared" si="3"/>
        <v>6.1</v>
      </c>
      <c r="R66">
        <v>50</v>
      </c>
      <c r="S66">
        <f t="shared" si="4"/>
        <v>15.24</v>
      </c>
      <c r="T66">
        <f t="shared" si="5"/>
        <v>15.2</v>
      </c>
    </row>
    <row r="67" spans="1:20" x14ac:dyDescent="0.25">
      <c r="A67" s="6">
        <v>44719</v>
      </c>
      <c r="B67" t="s">
        <v>16</v>
      </c>
      <c r="C67">
        <v>50</v>
      </c>
      <c r="D67">
        <f t="shared" si="6"/>
        <v>15.24</v>
      </c>
      <c r="E67">
        <f t="shared" si="7"/>
        <v>15</v>
      </c>
      <c r="F67">
        <v>7.75</v>
      </c>
      <c r="G67">
        <v>159</v>
      </c>
      <c r="H67">
        <v>106</v>
      </c>
      <c r="I67">
        <v>103</v>
      </c>
      <c r="J67">
        <v>7.16</v>
      </c>
      <c r="K67" s="2">
        <v>18.333333333333332</v>
      </c>
      <c r="M67" t="s">
        <v>31</v>
      </c>
      <c r="N67" s="6">
        <v>44431</v>
      </c>
      <c r="O67">
        <v>14</v>
      </c>
      <c r="P67">
        <f t="shared" ref="P67:P130" si="8">O67*0.3048</f>
        <v>4.2671999999999999</v>
      </c>
      <c r="Q67">
        <f t="shared" ref="Q67:Q130" si="9">ROUND(P67*10,0)/10</f>
        <v>4.3</v>
      </c>
      <c r="R67">
        <v>40</v>
      </c>
      <c r="S67">
        <f t="shared" ref="S67:S130" si="10">R67*0.3048</f>
        <v>12.192</v>
      </c>
      <c r="T67">
        <f t="shared" ref="T67:T130" si="11">ROUND(S67*10,0)/10</f>
        <v>12.2</v>
      </c>
    </row>
    <row r="68" spans="1:20" x14ac:dyDescent="0.25">
      <c r="A68" s="6">
        <v>44719</v>
      </c>
      <c r="B68" t="s">
        <v>16</v>
      </c>
      <c r="C68">
        <v>60</v>
      </c>
      <c r="D68">
        <f t="shared" si="6"/>
        <v>18.288</v>
      </c>
      <c r="E68">
        <f t="shared" si="7"/>
        <v>18.5</v>
      </c>
      <c r="F68">
        <v>6.84</v>
      </c>
      <c r="G68">
        <v>160</v>
      </c>
      <c r="H68">
        <v>105</v>
      </c>
      <c r="I68">
        <v>104.5</v>
      </c>
      <c r="J68">
        <v>7.37</v>
      </c>
      <c r="K68" s="2">
        <v>15.555555555555555</v>
      </c>
      <c r="M68" t="s">
        <v>31</v>
      </c>
      <c r="N68" s="6">
        <v>44468</v>
      </c>
      <c r="O68">
        <v>15</v>
      </c>
      <c r="P68">
        <f t="shared" si="8"/>
        <v>4.5720000000000001</v>
      </c>
      <c r="Q68">
        <f t="shared" si="9"/>
        <v>4.5999999999999996</v>
      </c>
      <c r="R68">
        <v>50</v>
      </c>
      <c r="S68">
        <f t="shared" si="10"/>
        <v>15.24</v>
      </c>
      <c r="T68">
        <f t="shared" si="11"/>
        <v>15.2</v>
      </c>
    </row>
    <row r="69" spans="1:20" x14ac:dyDescent="0.25">
      <c r="A69" s="6">
        <v>44719</v>
      </c>
      <c r="B69" t="s">
        <v>16</v>
      </c>
      <c r="C69">
        <v>70</v>
      </c>
      <c r="D69">
        <f t="shared" si="6"/>
        <v>21.336000000000002</v>
      </c>
      <c r="E69">
        <f t="shared" si="7"/>
        <v>21.5</v>
      </c>
      <c r="F69">
        <v>6.17</v>
      </c>
      <c r="G69">
        <v>161.69999999999999</v>
      </c>
      <c r="H69">
        <v>105.6</v>
      </c>
      <c r="I69">
        <v>105.1</v>
      </c>
      <c r="J69">
        <v>7.17</v>
      </c>
      <c r="K69" s="2">
        <v>6.6666666666666661</v>
      </c>
      <c r="M69" t="s">
        <v>31</v>
      </c>
      <c r="N69" s="6">
        <v>44491</v>
      </c>
      <c r="O69">
        <v>16</v>
      </c>
      <c r="P69">
        <f t="shared" si="8"/>
        <v>4.8768000000000002</v>
      </c>
      <c r="Q69">
        <f t="shared" si="9"/>
        <v>4.9000000000000004</v>
      </c>
      <c r="R69">
        <v>50</v>
      </c>
      <c r="S69">
        <f t="shared" si="10"/>
        <v>15.24</v>
      </c>
      <c r="T69">
        <f t="shared" si="11"/>
        <v>15.2</v>
      </c>
    </row>
    <row r="70" spans="1:20" x14ac:dyDescent="0.25">
      <c r="A70" s="6">
        <v>44768</v>
      </c>
      <c r="B70" t="s">
        <v>16</v>
      </c>
      <c r="C70">
        <v>10</v>
      </c>
      <c r="D70">
        <f t="shared" si="6"/>
        <v>3.048</v>
      </c>
      <c r="E70">
        <f t="shared" si="7"/>
        <v>3</v>
      </c>
      <c r="F70">
        <v>5.58</v>
      </c>
      <c r="G70">
        <v>162.80000000000001</v>
      </c>
      <c r="H70">
        <v>171.4</v>
      </c>
      <c r="I70">
        <v>105.8</v>
      </c>
      <c r="J70">
        <v>8.2200000000000006</v>
      </c>
      <c r="K70" s="2">
        <v>27.777777777777779</v>
      </c>
      <c r="M70" t="s">
        <v>31</v>
      </c>
      <c r="N70" s="6">
        <v>44683</v>
      </c>
      <c r="O70">
        <v>15</v>
      </c>
      <c r="P70">
        <f t="shared" si="8"/>
        <v>4.5720000000000001</v>
      </c>
      <c r="Q70">
        <f t="shared" si="9"/>
        <v>4.5999999999999996</v>
      </c>
      <c r="R70">
        <v>50</v>
      </c>
      <c r="S70">
        <f t="shared" si="10"/>
        <v>15.24</v>
      </c>
      <c r="T70">
        <f t="shared" si="11"/>
        <v>15.2</v>
      </c>
    </row>
    <row r="71" spans="1:20" x14ac:dyDescent="0.25">
      <c r="A71" s="6">
        <v>44768</v>
      </c>
      <c r="B71" t="s">
        <v>16</v>
      </c>
      <c r="C71">
        <v>20</v>
      </c>
      <c r="D71">
        <f t="shared" si="6"/>
        <v>6.0960000000000001</v>
      </c>
      <c r="E71">
        <f t="shared" si="7"/>
        <v>6</v>
      </c>
      <c r="F71">
        <v>7.46</v>
      </c>
      <c r="G71">
        <v>155.80000000000001</v>
      </c>
      <c r="H71">
        <v>144.6</v>
      </c>
      <c r="I71">
        <v>101.4</v>
      </c>
      <c r="J71">
        <v>8.0500000000000007</v>
      </c>
      <c r="K71" s="2">
        <v>21.111111111111111</v>
      </c>
      <c r="M71" t="s">
        <v>31</v>
      </c>
      <c r="N71" s="6">
        <v>44768</v>
      </c>
      <c r="O71">
        <v>18</v>
      </c>
      <c r="P71">
        <f t="shared" si="8"/>
        <v>5.4864000000000006</v>
      </c>
      <c r="Q71">
        <f t="shared" si="9"/>
        <v>5.5</v>
      </c>
      <c r="R71">
        <v>50</v>
      </c>
      <c r="S71">
        <f t="shared" si="10"/>
        <v>15.24</v>
      </c>
      <c r="T71">
        <f t="shared" si="11"/>
        <v>15.2</v>
      </c>
    </row>
    <row r="72" spans="1:20" x14ac:dyDescent="0.25">
      <c r="A72" s="6">
        <v>44768</v>
      </c>
      <c r="B72" t="s">
        <v>16</v>
      </c>
      <c r="C72">
        <v>30</v>
      </c>
      <c r="D72">
        <f t="shared" si="6"/>
        <v>9.1440000000000001</v>
      </c>
      <c r="E72">
        <f t="shared" si="7"/>
        <v>9</v>
      </c>
      <c r="F72">
        <v>9.57</v>
      </c>
      <c r="G72">
        <v>157.19999999999999</v>
      </c>
      <c r="H72">
        <v>118.5</v>
      </c>
      <c r="I72">
        <v>102.2</v>
      </c>
      <c r="J72">
        <v>8.3699999999999992</v>
      </c>
      <c r="K72" s="2">
        <v>12.111111111111109</v>
      </c>
      <c r="M72" t="s">
        <v>31</v>
      </c>
      <c r="N72" s="6">
        <v>44802</v>
      </c>
      <c r="O72">
        <v>13</v>
      </c>
      <c r="P72">
        <f t="shared" si="8"/>
        <v>3.9624000000000001</v>
      </c>
      <c r="Q72">
        <f t="shared" si="9"/>
        <v>4</v>
      </c>
      <c r="R72">
        <v>60</v>
      </c>
      <c r="S72">
        <f t="shared" si="10"/>
        <v>18.288</v>
      </c>
      <c r="T72">
        <f t="shared" si="11"/>
        <v>18.3</v>
      </c>
    </row>
    <row r="73" spans="1:20" x14ac:dyDescent="0.25">
      <c r="A73" s="6">
        <v>44768</v>
      </c>
      <c r="B73" t="s">
        <v>16</v>
      </c>
      <c r="C73">
        <v>40</v>
      </c>
      <c r="D73">
        <f t="shared" si="6"/>
        <v>12.192</v>
      </c>
      <c r="E73">
        <f t="shared" si="7"/>
        <v>12</v>
      </c>
      <c r="F73">
        <v>6.4</v>
      </c>
      <c r="G73">
        <v>160.69999999999999</v>
      </c>
      <c r="H73">
        <v>111.1</v>
      </c>
      <c r="I73">
        <v>104.5</v>
      </c>
      <c r="J73">
        <v>7.86</v>
      </c>
      <c r="K73" s="2">
        <v>8.8333333333333321</v>
      </c>
      <c r="M73" t="s">
        <v>31</v>
      </c>
      <c r="N73" s="6">
        <v>44840</v>
      </c>
      <c r="O73">
        <v>14</v>
      </c>
      <c r="P73">
        <f t="shared" si="8"/>
        <v>4.2671999999999999</v>
      </c>
      <c r="Q73">
        <f t="shared" si="9"/>
        <v>4.3</v>
      </c>
      <c r="R73">
        <v>60</v>
      </c>
      <c r="S73">
        <f t="shared" si="10"/>
        <v>18.288</v>
      </c>
      <c r="T73">
        <f t="shared" si="11"/>
        <v>18.3</v>
      </c>
    </row>
    <row r="74" spans="1:20" x14ac:dyDescent="0.25">
      <c r="A74" s="6">
        <v>44768</v>
      </c>
      <c r="B74" t="s">
        <v>16</v>
      </c>
      <c r="C74">
        <v>50</v>
      </c>
      <c r="D74">
        <f t="shared" si="6"/>
        <v>15.24</v>
      </c>
      <c r="E74">
        <f t="shared" si="7"/>
        <v>15</v>
      </c>
      <c r="F74">
        <v>4.5</v>
      </c>
      <c r="G74">
        <v>161.69999999999999</v>
      </c>
      <c r="H74">
        <v>107.2</v>
      </c>
      <c r="I74">
        <v>105.1</v>
      </c>
      <c r="J74">
        <v>7.2</v>
      </c>
      <c r="K74" s="2">
        <v>7.3333333333333348</v>
      </c>
      <c r="M74" t="s">
        <v>31</v>
      </c>
      <c r="N74" s="6">
        <v>45055</v>
      </c>
      <c r="O74">
        <v>19</v>
      </c>
      <c r="P74">
        <f t="shared" si="8"/>
        <v>5.7911999999999999</v>
      </c>
      <c r="Q74">
        <f t="shared" si="9"/>
        <v>5.8</v>
      </c>
      <c r="R74">
        <v>50</v>
      </c>
      <c r="S74">
        <f t="shared" si="10"/>
        <v>15.24</v>
      </c>
      <c r="T74">
        <f t="shared" si="11"/>
        <v>15.2</v>
      </c>
    </row>
    <row r="75" spans="1:20" x14ac:dyDescent="0.25">
      <c r="A75" s="6">
        <v>44768</v>
      </c>
      <c r="B75" t="s">
        <v>16</v>
      </c>
      <c r="C75">
        <v>60</v>
      </c>
      <c r="D75">
        <f t="shared" si="6"/>
        <v>18.288</v>
      </c>
      <c r="E75">
        <f t="shared" si="7"/>
        <v>18.5</v>
      </c>
      <c r="F75">
        <v>2.8</v>
      </c>
      <c r="G75">
        <v>163.6</v>
      </c>
      <c r="H75">
        <v>107.2</v>
      </c>
      <c r="I75">
        <v>106.3</v>
      </c>
      <c r="J75">
        <v>6.75</v>
      </c>
      <c r="K75" s="2">
        <v>7.0000000000000009</v>
      </c>
      <c r="M75" t="s">
        <v>31</v>
      </c>
      <c r="N75" s="6">
        <v>45125</v>
      </c>
      <c r="O75">
        <v>19</v>
      </c>
      <c r="P75">
        <f t="shared" si="8"/>
        <v>5.7911999999999999</v>
      </c>
      <c r="Q75">
        <f t="shared" si="9"/>
        <v>5.8</v>
      </c>
      <c r="R75">
        <v>50</v>
      </c>
      <c r="S75">
        <f t="shared" si="10"/>
        <v>15.24</v>
      </c>
      <c r="T75">
        <f t="shared" si="11"/>
        <v>15.2</v>
      </c>
    </row>
    <row r="76" spans="1:20" x14ac:dyDescent="0.25">
      <c r="A76" s="6">
        <v>44768</v>
      </c>
      <c r="B76" t="s">
        <v>16</v>
      </c>
      <c r="C76">
        <v>70</v>
      </c>
      <c r="D76">
        <f t="shared" si="6"/>
        <v>21.336000000000002</v>
      </c>
      <c r="E76">
        <f t="shared" si="7"/>
        <v>21.5</v>
      </c>
      <c r="F76">
        <v>2.2400000000000002</v>
      </c>
      <c r="G76">
        <v>164.2</v>
      </c>
      <c r="H76">
        <v>107.4</v>
      </c>
      <c r="I76">
        <v>106.4</v>
      </c>
      <c r="J76">
        <v>6.55</v>
      </c>
      <c r="K76" s="2">
        <v>6.8888888888888875</v>
      </c>
      <c r="M76" t="s">
        <v>31</v>
      </c>
      <c r="N76" s="6">
        <v>45197</v>
      </c>
      <c r="O76">
        <v>13</v>
      </c>
      <c r="P76">
        <f t="shared" si="8"/>
        <v>3.9624000000000001</v>
      </c>
      <c r="Q76">
        <f t="shared" si="9"/>
        <v>4</v>
      </c>
      <c r="R76">
        <v>50</v>
      </c>
      <c r="S76">
        <f t="shared" si="10"/>
        <v>15.24</v>
      </c>
      <c r="T76">
        <f t="shared" si="11"/>
        <v>15.2</v>
      </c>
    </row>
    <row r="77" spans="1:20" s="4" customFormat="1" x14ac:dyDescent="0.25">
      <c r="A77" s="7">
        <v>44768</v>
      </c>
      <c r="B77" s="4" t="s">
        <v>16</v>
      </c>
      <c r="C77" s="4">
        <v>80</v>
      </c>
      <c r="D77" s="4">
        <f t="shared" si="6"/>
        <v>24.384</v>
      </c>
      <c r="E77">
        <f t="shared" si="7"/>
        <v>24.5</v>
      </c>
      <c r="F77" s="4">
        <v>1.88</v>
      </c>
      <c r="G77" s="4">
        <v>197</v>
      </c>
      <c r="H77" s="4">
        <v>127</v>
      </c>
      <c r="I77" s="4">
        <v>127</v>
      </c>
      <c r="J77" s="4">
        <v>6.79</v>
      </c>
      <c r="K77" s="5">
        <v>6.6666666666666661</v>
      </c>
      <c r="M77" t="s">
        <v>33</v>
      </c>
      <c r="N77" s="6">
        <v>44396</v>
      </c>
      <c r="O77">
        <v>3</v>
      </c>
      <c r="P77">
        <f t="shared" si="8"/>
        <v>0.9144000000000001</v>
      </c>
      <c r="Q77">
        <f t="shared" si="9"/>
        <v>0.9</v>
      </c>
      <c r="R77">
        <v>3</v>
      </c>
      <c r="S77">
        <f t="shared" si="10"/>
        <v>0.9144000000000001</v>
      </c>
      <c r="T77">
        <f t="shared" si="11"/>
        <v>0.9</v>
      </c>
    </row>
    <row r="78" spans="1:20" x14ac:dyDescent="0.25">
      <c r="A78" s="6">
        <v>44802</v>
      </c>
      <c r="B78" t="s">
        <v>16</v>
      </c>
      <c r="C78">
        <v>10</v>
      </c>
      <c r="D78">
        <f t="shared" si="6"/>
        <v>3.048</v>
      </c>
      <c r="E78">
        <f t="shared" si="7"/>
        <v>3</v>
      </c>
      <c r="F78">
        <v>5.81</v>
      </c>
      <c r="G78">
        <v>164.6</v>
      </c>
      <c r="H78">
        <v>168</v>
      </c>
      <c r="I78">
        <v>107</v>
      </c>
      <c r="J78">
        <v>8.75</v>
      </c>
      <c r="K78" s="2">
        <v>26.111111111111111</v>
      </c>
      <c r="M78" t="s">
        <v>33</v>
      </c>
      <c r="N78" s="6">
        <v>44431</v>
      </c>
      <c r="O78">
        <v>3</v>
      </c>
      <c r="P78">
        <f t="shared" si="8"/>
        <v>0.9144000000000001</v>
      </c>
      <c r="Q78">
        <f t="shared" si="9"/>
        <v>0.9</v>
      </c>
      <c r="R78">
        <v>3</v>
      </c>
      <c r="S78">
        <f t="shared" si="10"/>
        <v>0.9144000000000001</v>
      </c>
      <c r="T78">
        <f t="shared" si="11"/>
        <v>0.9</v>
      </c>
    </row>
    <row r="79" spans="1:20" x14ac:dyDescent="0.25">
      <c r="A79" s="6">
        <v>44802</v>
      </c>
      <c r="B79" t="s">
        <v>16</v>
      </c>
      <c r="C79">
        <v>20</v>
      </c>
      <c r="D79">
        <f t="shared" si="6"/>
        <v>6.0960000000000001</v>
      </c>
      <c r="E79">
        <f t="shared" si="7"/>
        <v>6</v>
      </c>
      <c r="F79">
        <v>5.26</v>
      </c>
      <c r="G79">
        <v>162</v>
      </c>
      <c r="H79">
        <v>160.9</v>
      </c>
      <c r="I79">
        <v>105.3</v>
      </c>
      <c r="J79">
        <v>8.0299999999999994</v>
      </c>
      <c r="K79" s="2">
        <v>24.444444444444443</v>
      </c>
      <c r="M79" t="s">
        <v>33</v>
      </c>
      <c r="N79" s="6">
        <v>44468</v>
      </c>
      <c r="O79">
        <v>3</v>
      </c>
      <c r="P79">
        <f t="shared" si="8"/>
        <v>0.9144000000000001</v>
      </c>
      <c r="Q79">
        <f t="shared" si="9"/>
        <v>0.9</v>
      </c>
      <c r="R79">
        <v>3</v>
      </c>
      <c r="S79">
        <f t="shared" si="10"/>
        <v>0.9144000000000001</v>
      </c>
      <c r="T79">
        <f t="shared" si="11"/>
        <v>0.9</v>
      </c>
    </row>
    <row r="80" spans="1:20" x14ac:dyDescent="0.25">
      <c r="A80" s="6">
        <v>44802</v>
      </c>
      <c r="B80" t="s">
        <v>16</v>
      </c>
      <c r="C80">
        <v>30</v>
      </c>
      <c r="D80">
        <f t="shared" si="6"/>
        <v>9.1440000000000001</v>
      </c>
      <c r="E80">
        <f t="shared" si="7"/>
        <v>9</v>
      </c>
      <c r="F80">
        <v>5.57</v>
      </c>
      <c r="G80">
        <v>159.30000000000001</v>
      </c>
      <c r="H80">
        <v>120.5</v>
      </c>
      <c r="I80">
        <v>103.5</v>
      </c>
      <c r="J80">
        <v>7.62</v>
      </c>
      <c r="K80" s="2">
        <v>12.222222222222221</v>
      </c>
      <c r="M80" t="s">
        <v>33</v>
      </c>
      <c r="N80" s="6">
        <v>44491</v>
      </c>
      <c r="O80">
        <v>3</v>
      </c>
      <c r="P80">
        <f t="shared" si="8"/>
        <v>0.9144000000000001</v>
      </c>
      <c r="Q80">
        <f t="shared" si="9"/>
        <v>0.9</v>
      </c>
      <c r="R80">
        <v>3</v>
      </c>
      <c r="S80">
        <f t="shared" si="10"/>
        <v>0.9144000000000001</v>
      </c>
      <c r="T80">
        <f t="shared" si="11"/>
        <v>0.9</v>
      </c>
    </row>
    <row r="81" spans="1:20" x14ac:dyDescent="0.25">
      <c r="A81" s="6">
        <v>44802</v>
      </c>
      <c r="B81" t="s">
        <v>16</v>
      </c>
      <c r="C81">
        <v>40</v>
      </c>
      <c r="D81">
        <f t="shared" si="6"/>
        <v>12.192</v>
      </c>
      <c r="E81">
        <f t="shared" si="7"/>
        <v>12</v>
      </c>
      <c r="F81">
        <v>4.4000000000000004</v>
      </c>
      <c r="G81">
        <v>160.69999999999999</v>
      </c>
      <c r="H81">
        <v>113</v>
      </c>
      <c r="I81">
        <v>104.3</v>
      </c>
      <c r="J81">
        <v>7.19</v>
      </c>
      <c r="K81" s="2">
        <v>9.6666666666666661</v>
      </c>
      <c r="M81" t="s">
        <v>33</v>
      </c>
      <c r="N81" s="6">
        <v>44683</v>
      </c>
      <c r="O81">
        <v>5</v>
      </c>
      <c r="P81">
        <f t="shared" si="8"/>
        <v>1.524</v>
      </c>
      <c r="Q81">
        <f t="shared" si="9"/>
        <v>1.5</v>
      </c>
      <c r="R81">
        <v>3</v>
      </c>
      <c r="S81">
        <f t="shared" si="10"/>
        <v>0.9144000000000001</v>
      </c>
      <c r="T81">
        <f t="shared" si="11"/>
        <v>0.9</v>
      </c>
    </row>
    <row r="82" spans="1:20" x14ac:dyDescent="0.25">
      <c r="A82" s="6">
        <v>44802</v>
      </c>
      <c r="B82" t="s">
        <v>16</v>
      </c>
      <c r="C82">
        <v>50</v>
      </c>
      <c r="D82">
        <f t="shared" si="6"/>
        <v>15.24</v>
      </c>
      <c r="E82">
        <f t="shared" si="7"/>
        <v>15</v>
      </c>
      <c r="F82">
        <v>3.07</v>
      </c>
      <c r="G82">
        <v>161.80000000000001</v>
      </c>
      <c r="H82">
        <v>107.7</v>
      </c>
      <c r="I82">
        <v>105.2</v>
      </c>
      <c r="J82">
        <v>6.83</v>
      </c>
      <c r="K82" s="2">
        <v>7.2222222222222223</v>
      </c>
      <c r="M82" t="s">
        <v>33</v>
      </c>
      <c r="N82" s="6">
        <v>44768</v>
      </c>
      <c r="O82">
        <v>3</v>
      </c>
      <c r="P82">
        <f t="shared" si="8"/>
        <v>0.9144000000000001</v>
      </c>
      <c r="Q82">
        <f t="shared" si="9"/>
        <v>0.9</v>
      </c>
      <c r="R82">
        <v>3</v>
      </c>
      <c r="S82">
        <f t="shared" si="10"/>
        <v>0.9144000000000001</v>
      </c>
      <c r="T82">
        <f t="shared" si="11"/>
        <v>0.9</v>
      </c>
    </row>
    <row r="83" spans="1:20" x14ac:dyDescent="0.25">
      <c r="A83" s="6">
        <v>44802</v>
      </c>
      <c r="B83" t="s">
        <v>16</v>
      </c>
      <c r="C83">
        <v>60</v>
      </c>
      <c r="D83">
        <f t="shared" si="6"/>
        <v>18.288</v>
      </c>
      <c r="E83">
        <f t="shared" si="7"/>
        <v>18.5</v>
      </c>
      <c r="F83">
        <v>2.64</v>
      </c>
      <c r="G83">
        <v>165</v>
      </c>
      <c r="H83">
        <v>108.4</v>
      </c>
      <c r="I83">
        <v>107.2</v>
      </c>
      <c r="J83">
        <v>6.69</v>
      </c>
      <c r="K83">
        <v>7.0000000000000009</v>
      </c>
      <c r="M83" t="s">
        <v>33</v>
      </c>
      <c r="N83" s="6">
        <v>44802</v>
      </c>
      <c r="O83">
        <v>3</v>
      </c>
      <c r="P83">
        <f t="shared" si="8"/>
        <v>0.9144000000000001</v>
      </c>
      <c r="Q83">
        <f t="shared" si="9"/>
        <v>0.9</v>
      </c>
      <c r="R83">
        <v>3</v>
      </c>
      <c r="S83">
        <f t="shared" si="10"/>
        <v>0.9144000000000001</v>
      </c>
      <c r="T83">
        <f t="shared" si="11"/>
        <v>0.9</v>
      </c>
    </row>
    <row r="84" spans="1:20" x14ac:dyDescent="0.25">
      <c r="A84" s="6">
        <v>44802</v>
      </c>
      <c r="B84" t="s">
        <v>16</v>
      </c>
      <c r="C84">
        <v>70</v>
      </c>
      <c r="D84">
        <f t="shared" si="6"/>
        <v>21.336000000000002</v>
      </c>
      <c r="E84">
        <f t="shared" si="7"/>
        <v>21.5</v>
      </c>
      <c r="F84">
        <v>2.41</v>
      </c>
      <c r="G84">
        <v>165.5</v>
      </c>
      <c r="H84">
        <v>108.5</v>
      </c>
      <c r="I84">
        <v>107.5</v>
      </c>
      <c r="J84">
        <v>6.67</v>
      </c>
      <c r="K84" s="2">
        <v>6.9444444444444446</v>
      </c>
      <c r="M84" t="s">
        <v>33</v>
      </c>
      <c r="N84" s="6">
        <v>44840</v>
      </c>
      <c r="O84">
        <v>3</v>
      </c>
      <c r="P84">
        <f t="shared" si="8"/>
        <v>0.9144000000000001</v>
      </c>
      <c r="Q84">
        <f t="shared" si="9"/>
        <v>0.9</v>
      </c>
      <c r="R84">
        <v>3</v>
      </c>
      <c r="S84">
        <f t="shared" si="10"/>
        <v>0.9144000000000001</v>
      </c>
      <c r="T84">
        <f t="shared" si="11"/>
        <v>0.9</v>
      </c>
    </row>
    <row r="85" spans="1:20" x14ac:dyDescent="0.25">
      <c r="A85" s="6">
        <v>44840</v>
      </c>
      <c r="B85" t="s">
        <v>16</v>
      </c>
      <c r="C85">
        <v>10</v>
      </c>
      <c r="D85">
        <f t="shared" si="6"/>
        <v>3.048</v>
      </c>
      <c r="E85">
        <f t="shared" si="7"/>
        <v>3</v>
      </c>
      <c r="F85">
        <v>5.94</v>
      </c>
      <c r="G85">
        <v>159.19999999999999</v>
      </c>
      <c r="H85">
        <v>133.69999999999999</v>
      </c>
      <c r="I85">
        <v>103.4</v>
      </c>
      <c r="J85">
        <v>7.32</v>
      </c>
      <c r="K85" s="2">
        <v>19.444444444444443</v>
      </c>
      <c r="M85" t="s">
        <v>33</v>
      </c>
      <c r="N85" s="6">
        <v>45055</v>
      </c>
      <c r="O85">
        <v>3</v>
      </c>
      <c r="P85">
        <f t="shared" si="8"/>
        <v>0.9144000000000001</v>
      </c>
      <c r="Q85">
        <f t="shared" si="9"/>
        <v>0.9</v>
      </c>
      <c r="R85">
        <v>3</v>
      </c>
      <c r="S85">
        <f t="shared" si="10"/>
        <v>0.9144000000000001</v>
      </c>
      <c r="T85">
        <f t="shared" si="11"/>
        <v>0.9</v>
      </c>
    </row>
    <row r="86" spans="1:20" x14ac:dyDescent="0.25">
      <c r="A86" s="6">
        <v>44840</v>
      </c>
      <c r="B86" t="s">
        <v>16</v>
      </c>
      <c r="C86">
        <v>20</v>
      </c>
      <c r="D86">
        <f t="shared" si="6"/>
        <v>6.0960000000000001</v>
      </c>
      <c r="E86">
        <f t="shared" si="7"/>
        <v>6</v>
      </c>
      <c r="F86">
        <v>5.94</v>
      </c>
      <c r="G86">
        <v>159.19999999999999</v>
      </c>
      <c r="H86">
        <v>133.6</v>
      </c>
      <c r="I86">
        <v>103.5</v>
      </c>
      <c r="J86">
        <v>7.33</v>
      </c>
      <c r="K86" s="2">
        <v>16.611111111111111</v>
      </c>
      <c r="M86" t="s">
        <v>33</v>
      </c>
      <c r="N86" s="6">
        <v>45125</v>
      </c>
      <c r="O86">
        <v>3</v>
      </c>
      <c r="P86">
        <f t="shared" si="8"/>
        <v>0.9144000000000001</v>
      </c>
      <c r="Q86">
        <f t="shared" si="9"/>
        <v>0.9</v>
      </c>
      <c r="R86">
        <v>3</v>
      </c>
      <c r="S86">
        <f t="shared" si="10"/>
        <v>0.9144000000000001</v>
      </c>
      <c r="T86">
        <f t="shared" si="11"/>
        <v>0.9</v>
      </c>
    </row>
    <row r="87" spans="1:20" x14ac:dyDescent="0.25">
      <c r="A87" s="6">
        <v>44840</v>
      </c>
      <c r="B87" t="s">
        <v>16</v>
      </c>
      <c r="C87">
        <v>30</v>
      </c>
      <c r="D87">
        <f t="shared" si="6"/>
        <v>9.1440000000000001</v>
      </c>
      <c r="E87">
        <f t="shared" si="7"/>
        <v>9</v>
      </c>
      <c r="F87">
        <v>5.07</v>
      </c>
      <c r="G87">
        <v>158</v>
      </c>
      <c r="H87">
        <v>129.9</v>
      </c>
      <c r="I87">
        <v>102.7</v>
      </c>
      <c r="J87">
        <v>7.15</v>
      </c>
      <c r="K87" s="2">
        <v>15.666666666666668</v>
      </c>
      <c r="M87" t="s">
        <v>33</v>
      </c>
      <c r="N87" s="6">
        <v>45197</v>
      </c>
      <c r="O87">
        <v>3</v>
      </c>
      <c r="P87">
        <f t="shared" si="8"/>
        <v>0.9144000000000001</v>
      </c>
      <c r="Q87">
        <f t="shared" si="9"/>
        <v>0.9</v>
      </c>
      <c r="R87">
        <v>3</v>
      </c>
      <c r="S87">
        <f t="shared" si="10"/>
        <v>0.9144000000000001</v>
      </c>
      <c r="T87">
        <f t="shared" si="11"/>
        <v>0.9</v>
      </c>
    </row>
    <row r="88" spans="1:20" x14ac:dyDescent="0.25">
      <c r="A88" s="6">
        <v>44840</v>
      </c>
      <c r="B88" t="s">
        <v>16</v>
      </c>
      <c r="C88">
        <v>40</v>
      </c>
      <c r="D88">
        <f t="shared" si="6"/>
        <v>12.192</v>
      </c>
      <c r="E88">
        <f t="shared" si="7"/>
        <v>12</v>
      </c>
      <c r="F88">
        <v>2.62</v>
      </c>
      <c r="G88">
        <v>159.80000000000001</v>
      </c>
      <c r="H88">
        <v>116.3</v>
      </c>
      <c r="I88">
        <v>104</v>
      </c>
      <c r="J88">
        <v>6.71</v>
      </c>
      <c r="K88" s="2">
        <v>11.444444444444445</v>
      </c>
      <c r="M88" t="s">
        <v>37</v>
      </c>
      <c r="N88" s="6">
        <v>44396</v>
      </c>
      <c r="O88">
        <v>3</v>
      </c>
      <c r="P88">
        <f t="shared" si="8"/>
        <v>0.9144000000000001</v>
      </c>
      <c r="Q88">
        <f t="shared" si="9"/>
        <v>0.9</v>
      </c>
      <c r="R88">
        <v>3</v>
      </c>
      <c r="S88">
        <f t="shared" si="10"/>
        <v>0.9144000000000001</v>
      </c>
      <c r="T88">
        <f t="shared" si="11"/>
        <v>0.9</v>
      </c>
    </row>
    <row r="89" spans="1:20" x14ac:dyDescent="0.25">
      <c r="A89" s="6">
        <v>44840</v>
      </c>
      <c r="B89" t="s">
        <v>16</v>
      </c>
      <c r="C89">
        <v>50</v>
      </c>
      <c r="D89">
        <f t="shared" si="6"/>
        <v>15.24</v>
      </c>
      <c r="E89">
        <f t="shared" si="7"/>
        <v>15</v>
      </c>
      <c r="F89">
        <v>1.95</v>
      </c>
      <c r="G89">
        <v>163.6</v>
      </c>
      <c r="H89">
        <v>109.7</v>
      </c>
      <c r="I89">
        <v>106.3</v>
      </c>
      <c r="J89">
        <v>6.58</v>
      </c>
      <c r="K89" s="2">
        <v>7.7777777777777777</v>
      </c>
      <c r="M89" t="s">
        <v>37</v>
      </c>
      <c r="N89" s="6">
        <v>44431</v>
      </c>
      <c r="O89">
        <v>3</v>
      </c>
      <c r="P89">
        <f t="shared" si="8"/>
        <v>0.9144000000000001</v>
      </c>
      <c r="Q89">
        <f t="shared" si="9"/>
        <v>0.9</v>
      </c>
      <c r="R89">
        <v>3</v>
      </c>
      <c r="S89">
        <f t="shared" si="10"/>
        <v>0.9144000000000001</v>
      </c>
      <c r="T89">
        <f t="shared" si="11"/>
        <v>0.9</v>
      </c>
    </row>
    <row r="90" spans="1:20" x14ac:dyDescent="0.25">
      <c r="A90" s="6">
        <v>44840</v>
      </c>
      <c r="B90" t="s">
        <v>16</v>
      </c>
      <c r="C90">
        <v>60</v>
      </c>
      <c r="D90">
        <f t="shared" si="6"/>
        <v>18.288</v>
      </c>
      <c r="E90">
        <f t="shared" si="7"/>
        <v>18.5</v>
      </c>
      <c r="F90">
        <v>1.71</v>
      </c>
      <c r="G90">
        <v>166</v>
      </c>
      <c r="H90">
        <v>109.3</v>
      </c>
      <c r="I90">
        <v>107.9</v>
      </c>
      <c r="J90">
        <v>6.58</v>
      </c>
      <c r="K90" s="2">
        <v>7.1111111111111089</v>
      </c>
      <c r="M90" t="s">
        <v>37</v>
      </c>
      <c r="N90" s="6">
        <v>44468</v>
      </c>
      <c r="O90">
        <v>3</v>
      </c>
      <c r="P90">
        <f t="shared" si="8"/>
        <v>0.9144000000000001</v>
      </c>
      <c r="Q90">
        <f t="shared" si="9"/>
        <v>0.9</v>
      </c>
      <c r="R90">
        <v>3</v>
      </c>
      <c r="S90">
        <f t="shared" si="10"/>
        <v>0.9144000000000001</v>
      </c>
      <c r="T90">
        <f t="shared" si="11"/>
        <v>0.9</v>
      </c>
    </row>
    <row r="91" spans="1:20" x14ac:dyDescent="0.25">
      <c r="A91" s="6">
        <v>44840</v>
      </c>
      <c r="B91" t="s">
        <v>16</v>
      </c>
      <c r="C91">
        <v>70</v>
      </c>
      <c r="D91">
        <f t="shared" si="6"/>
        <v>21.336000000000002</v>
      </c>
      <c r="E91">
        <f t="shared" si="7"/>
        <v>21.5</v>
      </c>
      <c r="F91">
        <v>1.56</v>
      </c>
      <c r="G91">
        <v>169</v>
      </c>
      <c r="H91">
        <v>110.9</v>
      </c>
      <c r="I91">
        <v>109.9</v>
      </c>
      <c r="J91">
        <v>6.62</v>
      </c>
      <c r="K91" s="2">
        <v>7.0000000000000009</v>
      </c>
      <c r="M91" t="s">
        <v>37</v>
      </c>
      <c r="N91" s="6">
        <v>44491</v>
      </c>
      <c r="O91">
        <v>3</v>
      </c>
      <c r="P91">
        <f t="shared" si="8"/>
        <v>0.9144000000000001</v>
      </c>
      <c r="Q91">
        <f t="shared" si="9"/>
        <v>0.9</v>
      </c>
      <c r="R91">
        <v>3</v>
      </c>
      <c r="S91">
        <f t="shared" si="10"/>
        <v>0.9144000000000001</v>
      </c>
      <c r="T91">
        <f t="shared" si="11"/>
        <v>0.9</v>
      </c>
    </row>
    <row r="92" spans="1:20" x14ac:dyDescent="0.25">
      <c r="A92" s="6">
        <v>45055</v>
      </c>
      <c r="B92" t="s">
        <v>16</v>
      </c>
      <c r="C92">
        <v>3</v>
      </c>
      <c r="D92">
        <f t="shared" si="6"/>
        <v>0.9144000000000001</v>
      </c>
      <c r="E92">
        <f t="shared" si="7"/>
        <v>1</v>
      </c>
      <c r="F92">
        <v>9.67</v>
      </c>
      <c r="G92">
        <v>160.80000000000001</v>
      </c>
      <c r="H92">
        <v>134</v>
      </c>
      <c r="J92">
        <v>7.96</v>
      </c>
      <c r="K92" s="2">
        <v>16.333333333333332</v>
      </c>
      <c r="M92" t="s">
        <v>37</v>
      </c>
      <c r="N92" s="6">
        <v>44683</v>
      </c>
      <c r="O92">
        <v>3</v>
      </c>
      <c r="P92">
        <f t="shared" si="8"/>
        <v>0.9144000000000001</v>
      </c>
      <c r="Q92">
        <f t="shared" si="9"/>
        <v>0.9</v>
      </c>
      <c r="R92">
        <v>3</v>
      </c>
      <c r="S92">
        <f t="shared" si="10"/>
        <v>0.9144000000000001</v>
      </c>
      <c r="T92">
        <f t="shared" si="11"/>
        <v>0.9</v>
      </c>
    </row>
    <row r="93" spans="1:20" x14ac:dyDescent="0.25">
      <c r="A93" s="6">
        <v>45055</v>
      </c>
      <c r="B93" t="s">
        <v>16</v>
      </c>
      <c r="C93">
        <v>10</v>
      </c>
      <c r="D93">
        <f t="shared" si="6"/>
        <v>3.048</v>
      </c>
      <c r="E93">
        <f t="shared" si="7"/>
        <v>3</v>
      </c>
      <c r="F93">
        <v>10.63</v>
      </c>
      <c r="G93">
        <v>159.80000000000001</v>
      </c>
      <c r="H93">
        <v>128.6</v>
      </c>
      <c r="J93">
        <v>8.48</v>
      </c>
      <c r="K93" s="2">
        <v>14.722222222222221</v>
      </c>
      <c r="M93" t="s">
        <v>37</v>
      </c>
      <c r="N93" s="6">
        <v>44768</v>
      </c>
      <c r="O93">
        <v>3</v>
      </c>
      <c r="P93">
        <f t="shared" si="8"/>
        <v>0.9144000000000001</v>
      </c>
      <c r="Q93">
        <f t="shared" si="9"/>
        <v>0.9</v>
      </c>
      <c r="R93">
        <v>3</v>
      </c>
      <c r="S93">
        <f t="shared" si="10"/>
        <v>0.9144000000000001</v>
      </c>
      <c r="T93">
        <f t="shared" si="11"/>
        <v>0.9</v>
      </c>
    </row>
    <row r="94" spans="1:20" x14ac:dyDescent="0.25">
      <c r="A94" s="6">
        <v>45055</v>
      </c>
      <c r="B94" t="s">
        <v>16</v>
      </c>
      <c r="C94">
        <v>20</v>
      </c>
      <c r="D94">
        <f t="shared" si="6"/>
        <v>6.0960000000000001</v>
      </c>
      <c r="E94">
        <f t="shared" si="7"/>
        <v>6</v>
      </c>
      <c r="F94">
        <v>11.33</v>
      </c>
      <c r="G94">
        <v>160.4</v>
      </c>
      <c r="H94">
        <v>123.7</v>
      </c>
      <c r="J94">
        <v>8.92</v>
      </c>
      <c r="K94" s="2">
        <v>13.111111111111111</v>
      </c>
      <c r="M94" t="s">
        <v>37</v>
      </c>
      <c r="N94" s="6">
        <v>44802</v>
      </c>
      <c r="O94">
        <v>3</v>
      </c>
      <c r="P94">
        <f t="shared" si="8"/>
        <v>0.9144000000000001</v>
      </c>
      <c r="Q94">
        <f t="shared" si="9"/>
        <v>0.9</v>
      </c>
      <c r="R94">
        <v>3</v>
      </c>
      <c r="S94">
        <f t="shared" si="10"/>
        <v>0.9144000000000001</v>
      </c>
      <c r="T94">
        <f t="shared" si="11"/>
        <v>0.9</v>
      </c>
    </row>
    <row r="95" spans="1:20" x14ac:dyDescent="0.25">
      <c r="A95" s="6">
        <v>45055</v>
      </c>
      <c r="B95" t="s">
        <v>16</v>
      </c>
      <c r="C95">
        <v>30</v>
      </c>
      <c r="D95">
        <f t="shared" si="6"/>
        <v>9.1440000000000001</v>
      </c>
      <c r="E95">
        <f t="shared" si="7"/>
        <v>9</v>
      </c>
      <c r="F95">
        <v>12.93</v>
      </c>
      <c r="G95">
        <v>160.80000000000001</v>
      </c>
      <c r="H95">
        <v>113.5</v>
      </c>
      <c r="J95">
        <v>8.26</v>
      </c>
      <c r="K95" s="2">
        <v>10</v>
      </c>
      <c r="M95" t="s">
        <v>37</v>
      </c>
      <c r="N95" s="6">
        <v>44840</v>
      </c>
      <c r="O95">
        <v>3</v>
      </c>
      <c r="P95">
        <f t="shared" si="8"/>
        <v>0.9144000000000001</v>
      </c>
      <c r="Q95">
        <f t="shared" si="9"/>
        <v>0.9</v>
      </c>
      <c r="R95">
        <v>3</v>
      </c>
      <c r="S95">
        <f t="shared" si="10"/>
        <v>0.9144000000000001</v>
      </c>
      <c r="T95">
        <f t="shared" si="11"/>
        <v>0.9</v>
      </c>
    </row>
    <row r="96" spans="1:20" x14ac:dyDescent="0.25">
      <c r="A96" s="6">
        <v>45055</v>
      </c>
      <c r="B96" t="s">
        <v>16</v>
      </c>
      <c r="C96">
        <v>40</v>
      </c>
      <c r="D96">
        <f t="shared" si="6"/>
        <v>12.192</v>
      </c>
      <c r="E96">
        <f t="shared" si="7"/>
        <v>12</v>
      </c>
      <c r="F96">
        <v>12.47</v>
      </c>
      <c r="G96">
        <v>161</v>
      </c>
      <c r="H96">
        <v>105</v>
      </c>
      <c r="J96">
        <v>7.78</v>
      </c>
      <c r="K96" s="2">
        <v>6.7777777777777795</v>
      </c>
      <c r="M96" t="s">
        <v>37</v>
      </c>
      <c r="N96" s="6">
        <v>45055</v>
      </c>
      <c r="O96">
        <v>3</v>
      </c>
      <c r="P96">
        <f t="shared" si="8"/>
        <v>0.9144000000000001</v>
      </c>
      <c r="Q96">
        <f t="shared" si="9"/>
        <v>0.9</v>
      </c>
      <c r="R96">
        <v>3</v>
      </c>
      <c r="S96">
        <f t="shared" si="10"/>
        <v>0.9144000000000001</v>
      </c>
      <c r="T96">
        <f t="shared" si="11"/>
        <v>0.9</v>
      </c>
    </row>
    <row r="97" spans="1:20" x14ac:dyDescent="0.25">
      <c r="A97" s="6">
        <v>45055</v>
      </c>
      <c r="B97" t="s">
        <v>16</v>
      </c>
      <c r="C97">
        <v>50</v>
      </c>
      <c r="D97">
        <f t="shared" si="6"/>
        <v>15.24</v>
      </c>
      <c r="E97">
        <f t="shared" si="7"/>
        <v>15</v>
      </c>
      <c r="F97">
        <v>11.68</v>
      </c>
      <c r="G97">
        <v>161.9</v>
      </c>
      <c r="H97">
        <v>103.9</v>
      </c>
      <c r="J97">
        <v>7.26</v>
      </c>
      <c r="K97" s="2">
        <v>6.3333333333333321</v>
      </c>
      <c r="M97" t="s">
        <v>37</v>
      </c>
      <c r="N97" s="6">
        <v>45125</v>
      </c>
      <c r="O97">
        <v>3</v>
      </c>
      <c r="P97">
        <f t="shared" si="8"/>
        <v>0.9144000000000001</v>
      </c>
      <c r="Q97">
        <f t="shared" si="9"/>
        <v>0.9</v>
      </c>
      <c r="R97">
        <v>3</v>
      </c>
      <c r="S97">
        <f t="shared" si="10"/>
        <v>0.9144000000000001</v>
      </c>
      <c r="T97">
        <f t="shared" si="11"/>
        <v>0.9</v>
      </c>
    </row>
    <row r="98" spans="1:20" x14ac:dyDescent="0.25">
      <c r="A98" s="6">
        <v>45055</v>
      </c>
      <c r="B98" t="s">
        <v>16</v>
      </c>
      <c r="C98">
        <v>60</v>
      </c>
      <c r="D98">
        <f t="shared" si="6"/>
        <v>18.288</v>
      </c>
      <c r="E98">
        <f t="shared" si="7"/>
        <v>18.5</v>
      </c>
      <c r="F98">
        <v>11.1</v>
      </c>
      <c r="G98">
        <v>162.30000000000001</v>
      </c>
      <c r="H98">
        <v>103.9</v>
      </c>
      <c r="J98">
        <v>7.26</v>
      </c>
      <c r="K98" s="2">
        <v>6.1111111111111107</v>
      </c>
      <c r="M98" t="s">
        <v>37</v>
      </c>
      <c r="N98" s="6">
        <v>45197</v>
      </c>
      <c r="O98">
        <v>3</v>
      </c>
      <c r="P98">
        <f t="shared" si="8"/>
        <v>0.9144000000000001</v>
      </c>
      <c r="Q98">
        <f t="shared" si="9"/>
        <v>0.9</v>
      </c>
      <c r="R98">
        <v>3</v>
      </c>
      <c r="S98">
        <f t="shared" si="10"/>
        <v>0.9144000000000001</v>
      </c>
      <c r="T98">
        <f t="shared" si="11"/>
        <v>0.9</v>
      </c>
    </row>
    <row r="99" spans="1:20" x14ac:dyDescent="0.25">
      <c r="A99" s="6">
        <v>45125</v>
      </c>
      <c r="B99" t="s">
        <v>16</v>
      </c>
      <c r="C99">
        <v>3</v>
      </c>
      <c r="D99">
        <f t="shared" si="6"/>
        <v>0.9144000000000001</v>
      </c>
      <c r="E99">
        <f t="shared" si="7"/>
        <v>1</v>
      </c>
      <c r="F99">
        <v>7.78</v>
      </c>
      <c r="G99">
        <v>157.5</v>
      </c>
      <c r="H99">
        <v>164</v>
      </c>
      <c r="I99">
        <v>102.3</v>
      </c>
      <c r="J99">
        <v>7.89</v>
      </c>
      <c r="K99" s="2">
        <v>27.222222222222221</v>
      </c>
      <c r="M99" t="s">
        <v>38</v>
      </c>
      <c r="N99" s="6">
        <v>44372</v>
      </c>
      <c r="O99">
        <v>8</v>
      </c>
      <c r="P99">
        <f t="shared" si="8"/>
        <v>2.4384000000000001</v>
      </c>
      <c r="Q99">
        <f t="shared" si="9"/>
        <v>2.4</v>
      </c>
      <c r="R99">
        <v>6</v>
      </c>
      <c r="S99">
        <f t="shared" si="10"/>
        <v>1.8288000000000002</v>
      </c>
      <c r="T99">
        <f t="shared" si="11"/>
        <v>1.8</v>
      </c>
    </row>
    <row r="100" spans="1:20" x14ac:dyDescent="0.25">
      <c r="A100" s="6">
        <v>45125</v>
      </c>
      <c r="B100" t="s">
        <v>16</v>
      </c>
      <c r="C100">
        <v>10</v>
      </c>
      <c r="D100">
        <f t="shared" si="6"/>
        <v>3.048</v>
      </c>
      <c r="E100">
        <f t="shared" si="7"/>
        <v>3</v>
      </c>
      <c r="F100">
        <v>7.38</v>
      </c>
      <c r="G100">
        <v>157.6</v>
      </c>
      <c r="H100">
        <v>164.3</v>
      </c>
      <c r="I100">
        <v>102.4</v>
      </c>
      <c r="J100">
        <v>7.91</v>
      </c>
      <c r="K100" s="2">
        <v>27.222222222222221</v>
      </c>
      <c r="M100" t="s">
        <v>38</v>
      </c>
      <c r="N100" s="6">
        <v>44406</v>
      </c>
      <c r="O100">
        <v>14</v>
      </c>
      <c r="P100">
        <f t="shared" si="8"/>
        <v>4.2671999999999999</v>
      </c>
      <c r="Q100">
        <f t="shared" si="9"/>
        <v>4.3</v>
      </c>
      <c r="R100">
        <v>10</v>
      </c>
      <c r="S100">
        <f t="shared" si="10"/>
        <v>3.048</v>
      </c>
      <c r="T100">
        <f t="shared" si="11"/>
        <v>3</v>
      </c>
    </row>
    <row r="101" spans="1:20" x14ac:dyDescent="0.25">
      <c r="A101" s="6">
        <v>45125</v>
      </c>
      <c r="B101" t="s">
        <v>16</v>
      </c>
      <c r="C101">
        <v>20</v>
      </c>
      <c r="D101">
        <f t="shared" si="6"/>
        <v>6.0960000000000001</v>
      </c>
      <c r="E101">
        <f t="shared" si="7"/>
        <v>6</v>
      </c>
      <c r="F101">
        <v>9.1199999999999992</v>
      </c>
      <c r="G101">
        <v>157.19999999999999</v>
      </c>
      <c r="H101">
        <v>149.5</v>
      </c>
      <c r="I101">
        <v>102.2</v>
      </c>
      <c r="J101">
        <v>7.94</v>
      </c>
      <c r="K101" s="2">
        <v>22.5</v>
      </c>
      <c r="M101" t="s">
        <v>38</v>
      </c>
      <c r="N101" s="6">
        <v>44468</v>
      </c>
      <c r="O101">
        <v>7</v>
      </c>
      <c r="P101">
        <f t="shared" si="8"/>
        <v>2.1335999999999999</v>
      </c>
      <c r="Q101">
        <f t="shared" si="9"/>
        <v>2.1</v>
      </c>
      <c r="R101">
        <v>10</v>
      </c>
      <c r="S101">
        <f t="shared" si="10"/>
        <v>3.048</v>
      </c>
      <c r="T101">
        <f t="shared" si="11"/>
        <v>3</v>
      </c>
    </row>
    <row r="102" spans="1:20" x14ac:dyDescent="0.25">
      <c r="A102" s="6">
        <v>45125</v>
      </c>
      <c r="B102" t="s">
        <v>16</v>
      </c>
      <c r="C102">
        <v>30</v>
      </c>
      <c r="D102">
        <f t="shared" si="6"/>
        <v>9.1440000000000001</v>
      </c>
      <c r="E102">
        <f t="shared" si="7"/>
        <v>9</v>
      </c>
      <c r="F102">
        <v>10.37</v>
      </c>
      <c r="G102">
        <v>156.6</v>
      </c>
      <c r="H102">
        <v>126.7</v>
      </c>
      <c r="I102">
        <v>101.8</v>
      </c>
      <c r="J102">
        <v>7.61</v>
      </c>
      <c r="K102" s="2">
        <v>15.055555555555555</v>
      </c>
      <c r="M102" t="s">
        <v>38</v>
      </c>
      <c r="N102" s="6">
        <v>44740</v>
      </c>
      <c r="O102">
        <v>6</v>
      </c>
      <c r="P102">
        <f t="shared" si="8"/>
        <v>1.8288000000000002</v>
      </c>
      <c r="Q102">
        <f t="shared" si="9"/>
        <v>1.8</v>
      </c>
      <c r="R102">
        <v>6</v>
      </c>
      <c r="S102">
        <f t="shared" si="10"/>
        <v>1.8288000000000002</v>
      </c>
      <c r="T102">
        <f t="shared" si="11"/>
        <v>1.8</v>
      </c>
    </row>
    <row r="103" spans="1:20" x14ac:dyDescent="0.25">
      <c r="A103" s="6">
        <v>45125</v>
      </c>
      <c r="B103" t="s">
        <v>16</v>
      </c>
      <c r="C103">
        <v>40</v>
      </c>
      <c r="D103">
        <f t="shared" si="6"/>
        <v>12.192</v>
      </c>
      <c r="E103">
        <f t="shared" si="7"/>
        <v>12</v>
      </c>
      <c r="F103">
        <v>8.1999999999999993</v>
      </c>
      <c r="G103">
        <v>160.19999999999999</v>
      </c>
      <c r="H103">
        <v>110.2</v>
      </c>
      <c r="I103">
        <v>104.1</v>
      </c>
      <c r="J103">
        <v>7.24</v>
      </c>
      <c r="K103" s="2">
        <v>8.6666666666666679</v>
      </c>
      <c r="M103" t="s">
        <v>38</v>
      </c>
      <c r="N103" s="6">
        <v>44768</v>
      </c>
      <c r="O103">
        <v>9</v>
      </c>
      <c r="P103">
        <f t="shared" si="8"/>
        <v>2.7432000000000003</v>
      </c>
      <c r="Q103">
        <f t="shared" si="9"/>
        <v>2.7</v>
      </c>
      <c r="R103">
        <v>6</v>
      </c>
      <c r="S103">
        <f t="shared" si="10"/>
        <v>1.8288000000000002</v>
      </c>
      <c r="T103">
        <f t="shared" si="11"/>
        <v>1.8</v>
      </c>
    </row>
    <row r="104" spans="1:20" x14ac:dyDescent="0.25">
      <c r="A104" s="6">
        <v>45125</v>
      </c>
      <c r="B104" t="s">
        <v>16</v>
      </c>
      <c r="C104">
        <v>50</v>
      </c>
      <c r="D104">
        <f t="shared" si="6"/>
        <v>15.24</v>
      </c>
      <c r="E104">
        <f t="shared" si="7"/>
        <v>15</v>
      </c>
      <c r="F104">
        <v>4.4400000000000004</v>
      </c>
      <c r="G104">
        <v>162</v>
      </c>
      <c r="H104">
        <v>105.9</v>
      </c>
      <c r="I104">
        <v>105.3</v>
      </c>
      <c r="J104">
        <v>6.75</v>
      </c>
      <c r="K104" s="2">
        <v>6.8888888888888875</v>
      </c>
      <c r="M104" t="s">
        <v>38</v>
      </c>
      <c r="N104" s="6">
        <v>44840</v>
      </c>
      <c r="O104">
        <v>6</v>
      </c>
      <c r="P104">
        <f t="shared" si="8"/>
        <v>1.8288000000000002</v>
      </c>
      <c r="Q104">
        <f t="shared" si="9"/>
        <v>1.8</v>
      </c>
      <c r="R104">
        <v>6</v>
      </c>
      <c r="S104">
        <f t="shared" si="10"/>
        <v>1.8288000000000002</v>
      </c>
      <c r="T104">
        <f t="shared" si="11"/>
        <v>1.8</v>
      </c>
    </row>
    <row r="105" spans="1:20" x14ac:dyDescent="0.25">
      <c r="A105" s="6">
        <v>45125</v>
      </c>
      <c r="B105" t="s">
        <v>16</v>
      </c>
      <c r="C105">
        <v>60</v>
      </c>
      <c r="D105">
        <f t="shared" si="6"/>
        <v>18.288</v>
      </c>
      <c r="E105">
        <f t="shared" si="7"/>
        <v>18.5</v>
      </c>
      <c r="F105">
        <v>2.9</v>
      </c>
      <c r="G105">
        <v>162</v>
      </c>
      <c r="H105">
        <v>105.4</v>
      </c>
      <c r="I105">
        <v>105.9</v>
      </c>
      <c r="J105">
        <v>6.68</v>
      </c>
      <c r="K105" s="2">
        <v>6.5000000000000018</v>
      </c>
      <c r="M105" t="s">
        <v>38</v>
      </c>
      <c r="N105" s="6">
        <v>45125</v>
      </c>
      <c r="O105">
        <v>9</v>
      </c>
      <c r="P105">
        <f t="shared" si="8"/>
        <v>2.7432000000000003</v>
      </c>
      <c r="Q105">
        <f t="shared" si="9"/>
        <v>2.7</v>
      </c>
      <c r="R105">
        <v>6</v>
      </c>
      <c r="S105">
        <f t="shared" si="10"/>
        <v>1.8288000000000002</v>
      </c>
      <c r="T105">
        <f t="shared" si="11"/>
        <v>1.8</v>
      </c>
    </row>
    <row r="106" spans="1:20" x14ac:dyDescent="0.25">
      <c r="A106" s="6">
        <v>45125</v>
      </c>
      <c r="B106" t="s">
        <v>16</v>
      </c>
      <c r="C106">
        <v>70</v>
      </c>
      <c r="D106">
        <f t="shared" si="6"/>
        <v>21.336000000000002</v>
      </c>
      <c r="E106">
        <f t="shared" si="7"/>
        <v>21.5</v>
      </c>
      <c r="F106">
        <v>1.77</v>
      </c>
      <c r="G106">
        <v>164</v>
      </c>
      <c r="H106">
        <v>105.8</v>
      </c>
      <c r="I106">
        <v>106.6</v>
      </c>
      <c r="J106">
        <v>6.61</v>
      </c>
      <c r="K106" s="2">
        <v>6.4444444444444446</v>
      </c>
      <c r="M106" t="s">
        <v>38</v>
      </c>
      <c r="N106" s="6">
        <v>45197</v>
      </c>
      <c r="O106">
        <v>7</v>
      </c>
      <c r="P106">
        <f t="shared" si="8"/>
        <v>2.1335999999999999</v>
      </c>
      <c r="Q106">
        <f t="shared" si="9"/>
        <v>2.1</v>
      </c>
      <c r="R106">
        <v>6</v>
      </c>
      <c r="S106">
        <f t="shared" si="10"/>
        <v>1.8288000000000002</v>
      </c>
      <c r="T106">
        <f t="shared" si="11"/>
        <v>1.8</v>
      </c>
    </row>
    <row r="107" spans="1:20" x14ac:dyDescent="0.25">
      <c r="A107" s="6">
        <v>45197</v>
      </c>
      <c r="B107" t="s">
        <v>16</v>
      </c>
      <c r="C107">
        <v>3</v>
      </c>
      <c r="D107">
        <f t="shared" si="6"/>
        <v>0.9144000000000001</v>
      </c>
      <c r="E107">
        <f t="shared" si="7"/>
        <v>1</v>
      </c>
      <c r="F107">
        <v>7.17</v>
      </c>
      <c r="G107">
        <v>146</v>
      </c>
      <c r="J107">
        <v>7.4</v>
      </c>
      <c r="K107">
        <v>18.899999999999999</v>
      </c>
      <c r="M107" t="s">
        <v>40</v>
      </c>
      <c r="N107" s="6">
        <v>44372</v>
      </c>
      <c r="O107">
        <v>6</v>
      </c>
      <c r="P107">
        <f t="shared" si="8"/>
        <v>1.8288000000000002</v>
      </c>
      <c r="Q107">
        <f t="shared" si="9"/>
        <v>1.8</v>
      </c>
      <c r="R107">
        <v>6</v>
      </c>
      <c r="S107">
        <f t="shared" si="10"/>
        <v>1.8288000000000002</v>
      </c>
      <c r="T107">
        <f t="shared" si="11"/>
        <v>1.8</v>
      </c>
    </row>
    <row r="108" spans="1:20" x14ac:dyDescent="0.25">
      <c r="A108" s="6">
        <v>45197</v>
      </c>
      <c r="B108" t="s">
        <v>16</v>
      </c>
      <c r="C108">
        <v>10</v>
      </c>
      <c r="D108">
        <f t="shared" si="6"/>
        <v>3.048</v>
      </c>
      <c r="E108">
        <f t="shared" si="7"/>
        <v>3</v>
      </c>
      <c r="F108">
        <v>7.46</v>
      </c>
      <c r="G108">
        <v>145.9</v>
      </c>
      <c r="J108">
        <v>7.15</v>
      </c>
      <c r="K108">
        <v>19</v>
      </c>
      <c r="M108" t="s">
        <v>40</v>
      </c>
      <c r="N108" s="6">
        <v>44406</v>
      </c>
      <c r="O108">
        <v>6</v>
      </c>
      <c r="P108">
        <f t="shared" si="8"/>
        <v>1.8288000000000002</v>
      </c>
      <c r="Q108">
        <f t="shared" si="9"/>
        <v>1.8</v>
      </c>
      <c r="R108">
        <v>6</v>
      </c>
      <c r="S108">
        <f t="shared" si="10"/>
        <v>1.8288000000000002</v>
      </c>
      <c r="T108">
        <f t="shared" si="11"/>
        <v>1.8</v>
      </c>
    </row>
    <row r="109" spans="1:20" x14ac:dyDescent="0.25">
      <c r="A109" s="6">
        <v>45197</v>
      </c>
      <c r="B109" t="s">
        <v>16</v>
      </c>
      <c r="C109">
        <v>20</v>
      </c>
      <c r="D109">
        <f t="shared" si="6"/>
        <v>6.0960000000000001</v>
      </c>
      <c r="E109">
        <f t="shared" si="7"/>
        <v>6</v>
      </c>
      <c r="F109">
        <v>7.11</v>
      </c>
      <c r="G109">
        <v>145.80000000000001</v>
      </c>
      <c r="J109">
        <v>7.11</v>
      </c>
      <c r="K109">
        <v>19</v>
      </c>
      <c r="M109" t="s">
        <v>40</v>
      </c>
      <c r="N109" s="6">
        <v>44468</v>
      </c>
      <c r="O109">
        <v>7</v>
      </c>
      <c r="P109">
        <f t="shared" si="8"/>
        <v>2.1335999999999999</v>
      </c>
      <c r="Q109">
        <f t="shared" si="9"/>
        <v>2.1</v>
      </c>
      <c r="R109">
        <v>6</v>
      </c>
      <c r="S109">
        <f t="shared" si="10"/>
        <v>1.8288000000000002</v>
      </c>
      <c r="T109">
        <f t="shared" si="11"/>
        <v>1.8</v>
      </c>
    </row>
    <row r="110" spans="1:20" x14ac:dyDescent="0.25">
      <c r="A110" s="6">
        <v>45197</v>
      </c>
      <c r="B110" t="s">
        <v>16</v>
      </c>
      <c r="C110">
        <v>30</v>
      </c>
      <c r="D110">
        <f t="shared" si="6"/>
        <v>9.1440000000000001</v>
      </c>
      <c r="E110">
        <f t="shared" si="7"/>
        <v>9</v>
      </c>
      <c r="F110">
        <v>6.84</v>
      </c>
      <c r="G110">
        <v>145.80000000000001</v>
      </c>
      <c r="J110">
        <v>7.09</v>
      </c>
      <c r="K110">
        <v>18.899999999999999</v>
      </c>
      <c r="M110" t="s">
        <v>40</v>
      </c>
      <c r="N110" s="6">
        <v>44740</v>
      </c>
      <c r="O110">
        <v>6</v>
      </c>
      <c r="P110">
        <f t="shared" si="8"/>
        <v>1.8288000000000002</v>
      </c>
      <c r="Q110">
        <f t="shared" si="9"/>
        <v>1.8</v>
      </c>
      <c r="R110">
        <v>6</v>
      </c>
      <c r="S110">
        <f t="shared" si="10"/>
        <v>1.8288000000000002</v>
      </c>
      <c r="T110">
        <f t="shared" si="11"/>
        <v>1.8</v>
      </c>
    </row>
    <row r="111" spans="1:20" x14ac:dyDescent="0.25">
      <c r="A111" s="6">
        <v>45197</v>
      </c>
      <c r="B111" t="s">
        <v>16</v>
      </c>
      <c r="C111">
        <v>40</v>
      </c>
      <c r="D111">
        <f t="shared" si="6"/>
        <v>12.192</v>
      </c>
      <c r="E111">
        <f t="shared" si="7"/>
        <v>12</v>
      </c>
      <c r="F111">
        <v>7.14</v>
      </c>
      <c r="G111">
        <v>146</v>
      </c>
      <c r="J111">
        <v>6.96</v>
      </c>
      <c r="K111">
        <v>18.8</v>
      </c>
      <c r="M111" t="s">
        <v>40</v>
      </c>
      <c r="N111" s="6">
        <v>44768</v>
      </c>
      <c r="O111">
        <v>9</v>
      </c>
      <c r="P111">
        <f t="shared" si="8"/>
        <v>2.7432000000000003</v>
      </c>
      <c r="Q111">
        <f t="shared" si="9"/>
        <v>2.7</v>
      </c>
      <c r="R111">
        <v>6</v>
      </c>
      <c r="S111">
        <f t="shared" si="10"/>
        <v>1.8288000000000002</v>
      </c>
      <c r="T111">
        <f t="shared" si="11"/>
        <v>1.8</v>
      </c>
    </row>
    <row r="112" spans="1:20" x14ac:dyDescent="0.25">
      <c r="A112" s="6">
        <v>45197</v>
      </c>
      <c r="B112" t="s">
        <v>16</v>
      </c>
      <c r="C112">
        <v>50</v>
      </c>
      <c r="D112">
        <f t="shared" si="6"/>
        <v>15.24</v>
      </c>
      <c r="E112">
        <f t="shared" si="7"/>
        <v>15</v>
      </c>
      <c r="F112">
        <v>-0.04</v>
      </c>
      <c r="G112">
        <v>155</v>
      </c>
      <c r="J112">
        <v>6.44</v>
      </c>
      <c r="K112">
        <v>7.5</v>
      </c>
      <c r="M112" t="s">
        <v>40</v>
      </c>
      <c r="N112" s="6">
        <v>44840</v>
      </c>
      <c r="O112">
        <v>6</v>
      </c>
      <c r="P112">
        <f t="shared" si="8"/>
        <v>1.8288000000000002</v>
      </c>
      <c r="Q112">
        <f t="shared" si="9"/>
        <v>1.8</v>
      </c>
      <c r="R112">
        <v>6</v>
      </c>
      <c r="S112">
        <f t="shared" si="10"/>
        <v>1.8288000000000002</v>
      </c>
      <c r="T112">
        <f t="shared" si="11"/>
        <v>1.8</v>
      </c>
    </row>
    <row r="113" spans="1:20" x14ac:dyDescent="0.25">
      <c r="A113" s="6">
        <v>45197</v>
      </c>
      <c r="B113" t="s">
        <v>16</v>
      </c>
      <c r="C113">
        <v>60</v>
      </c>
      <c r="D113">
        <f t="shared" si="6"/>
        <v>18.288</v>
      </c>
      <c r="E113">
        <f t="shared" si="7"/>
        <v>18.5</v>
      </c>
      <c r="F113">
        <v>-0.11</v>
      </c>
      <c r="G113">
        <v>158.19999999999999</v>
      </c>
      <c r="J113">
        <v>6.44</v>
      </c>
      <c r="K113">
        <v>6.8</v>
      </c>
      <c r="M113" t="s">
        <v>40</v>
      </c>
      <c r="N113" s="6">
        <v>45125</v>
      </c>
      <c r="O113">
        <v>8</v>
      </c>
      <c r="P113">
        <f t="shared" si="8"/>
        <v>2.4384000000000001</v>
      </c>
      <c r="Q113">
        <f t="shared" si="9"/>
        <v>2.4</v>
      </c>
      <c r="R113">
        <v>6</v>
      </c>
      <c r="S113">
        <f t="shared" si="10"/>
        <v>1.8288000000000002</v>
      </c>
      <c r="T113">
        <f t="shared" si="11"/>
        <v>1.8</v>
      </c>
    </row>
    <row r="114" spans="1:20" x14ac:dyDescent="0.25">
      <c r="A114" s="6">
        <v>45197</v>
      </c>
      <c r="B114" t="s">
        <v>16</v>
      </c>
      <c r="C114">
        <v>70</v>
      </c>
      <c r="D114">
        <f t="shared" si="6"/>
        <v>21.336000000000002</v>
      </c>
      <c r="E114">
        <f t="shared" si="7"/>
        <v>21.5</v>
      </c>
      <c r="F114">
        <v>-0.12</v>
      </c>
      <c r="G114">
        <v>163.30000000000001</v>
      </c>
      <c r="J114">
        <v>6.49</v>
      </c>
      <c r="K114">
        <v>6.6</v>
      </c>
      <c r="M114" t="s">
        <v>40</v>
      </c>
      <c r="N114" s="6">
        <v>45197</v>
      </c>
      <c r="O114">
        <v>9</v>
      </c>
      <c r="P114">
        <f t="shared" si="8"/>
        <v>2.7432000000000003</v>
      </c>
      <c r="Q114">
        <f t="shared" si="9"/>
        <v>2.7</v>
      </c>
      <c r="R114">
        <v>6</v>
      </c>
      <c r="S114">
        <f t="shared" si="10"/>
        <v>1.8288000000000002</v>
      </c>
      <c r="T114">
        <f t="shared" si="11"/>
        <v>1.8</v>
      </c>
    </row>
    <row r="115" spans="1:20" x14ac:dyDescent="0.25">
      <c r="A115" s="6">
        <v>44372</v>
      </c>
      <c r="B115" t="s">
        <v>38</v>
      </c>
      <c r="C115">
        <v>3</v>
      </c>
      <c r="D115">
        <f t="shared" si="6"/>
        <v>0.9144000000000001</v>
      </c>
      <c r="E115">
        <f t="shared" si="7"/>
        <v>1</v>
      </c>
      <c r="F115">
        <v>6.47</v>
      </c>
      <c r="G115">
        <v>191.18</v>
      </c>
      <c r="H115">
        <v>185.8</v>
      </c>
      <c r="I115">
        <v>124.7</v>
      </c>
      <c r="J115">
        <v>7.5</v>
      </c>
      <c r="K115" s="2">
        <v>23.388888888888886</v>
      </c>
      <c r="M115" t="s">
        <v>42</v>
      </c>
      <c r="N115" s="6">
        <v>44372</v>
      </c>
      <c r="O115">
        <v>21</v>
      </c>
      <c r="P115">
        <f t="shared" si="8"/>
        <v>6.4008000000000003</v>
      </c>
      <c r="Q115">
        <f t="shared" si="9"/>
        <v>6.4</v>
      </c>
      <c r="R115">
        <v>20</v>
      </c>
      <c r="S115">
        <f t="shared" si="10"/>
        <v>6.0960000000000001</v>
      </c>
      <c r="T115">
        <f t="shared" si="11"/>
        <v>6.1</v>
      </c>
    </row>
    <row r="116" spans="1:20" x14ac:dyDescent="0.25">
      <c r="A116" s="6">
        <v>44372</v>
      </c>
      <c r="B116" t="s">
        <v>38</v>
      </c>
      <c r="C116">
        <v>6</v>
      </c>
      <c r="D116">
        <f t="shared" si="6"/>
        <v>1.8288000000000002</v>
      </c>
      <c r="E116">
        <f t="shared" si="7"/>
        <v>2</v>
      </c>
      <c r="F116">
        <v>6.64</v>
      </c>
      <c r="G116">
        <v>191.8</v>
      </c>
      <c r="H116">
        <v>185.6</v>
      </c>
      <c r="I116">
        <v>124.7</v>
      </c>
      <c r="J116">
        <v>7.52</v>
      </c>
      <c r="K116" s="2">
        <v>23.333333333333332</v>
      </c>
      <c r="M116" t="s">
        <v>42</v>
      </c>
      <c r="N116" s="6">
        <v>44406</v>
      </c>
      <c r="O116">
        <v>18</v>
      </c>
      <c r="P116">
        <f t="shared" si="8"/>
        <v>5.4864000000000006</v>
      </c>
      <c r="Q116">
        <f t="shared" si="9"/>
        <v>5.5</v>
      </c>
      <c r="R116">
        <v>20</v>
      </c>
      <c r="S116">
        <f t="shared" si="10"/>
        <v>6.0960000000000001</v>
      </c>
      <c r="T116">
        <f t="shared" si="11"/>
        <v>6.1</v>
      </c>
    </row>
    <row r="117" spans="1:20" x14ac:dyDescent="0.25">
      <c r="A117" s="6">
        <v>44406</v>
      </c>
      <c r="B117" t="s">
        <v>38</v>
      </c>
      <c r="C117">
        <v>3</v>
      </c>
      <c r="D117">
        <f t="shared" si="6"/>
        <v>0.9144000000000001</v>
      </c>
      <c r="E117">
        <f t="shared" si="7"/>
        <v>1</v>
      </c>
      <c r="F117">
        <v>6.48</v>
      </c>
      <c r="G117">
        <v>194.7</v>
      </c>
      <c r="H117">
        <v>202.7</v>
      </c>
      <c r="I117">
        <v>126.6</v>
      </c>
      <c r="J117">
        <v>8.89</v>
      </c>
      <c r="K117" s="2">
        <v>27.111111111111107</v>
      </c>
      <c r="M117" t="s">
        <v>42</v>
      </c>
      <c r="N117" s="6">
        <v>44468</v>
      </c>
      <c r="O117">
        <v>7</v>
      </c>
      <c r="P117">
        <f t="shared" si="8"/>
        <v>2.1335999999999999</v>
      </c>
      <c r="Q117">
        <f t="shared" si="9"/>
        <v>2.1</v>
      </c>
      <c r="R117">
        <v>20</v>
      </c>
      <c r="S117">
        <f t="shared" si="10"/>
        <v>6.0960000000000001</v>
      </c>
      <c r="T117">
        <f t="shared" si="11"/>
        <v>6.1</v>
      </c>
    </row>
    <row r="118" spans="1:20" x14ac:dyDescent="0.25">
      <c r="A118" s="7">
        <v>44406</v>
      </c>
      <c r="B118" s="4" t="s">
        <v>38</v>
      </c>
      <c r="C118" s="4">
        <v>10</v>
      </c>
      <c r="D118">
        <f t="shared" si="6"/>
        <v>3.048</v>
      </c>
      <c r="E118">
        <f t="shared" si="7"/>
        <v>3</v>
      </c>
      <c r="F118">
        <v>6.34</v>
      </c>
      <c r="G118">
        <v>194.4</v>
      </c>
      <c r="H118">
        <v>202.2</v>
      </c>
      <c r="I118">
        <v>126.4</v>
      </c>
      <c r="J118">
        <v>8.83</v>
      </c>
      <c r="K118" s="2">
        <v>26.999999999999996</v>
      </c>
      <c r="M118" t="s">
        <v>42</v>
      </c>
      <c r="N118" s="6">
        <v>44740</v>
      </c>
      <c r="O118">
        <v>21</v>
      </c>
      <c r="P118">
        <f t="shared" si="8"/>
        <v>6.4008000000000003</v>
      </c>
      <c r="Q118">
        <f t="shared" si="9"/>
        <v>6.4</v>
      </c>
      <c r="R118">
        <v>20</v>
      </c>
      <c r="S118">
        <f t="shared" si="10"/>
        <v>6.0960000000000001</v>
      </c>
      <c r="T118">
        <f t="shared" si="11"/>
        <v>6.1</v>
      </c>
    </row>
    <row r="119" spans="1:20" x14ac:dyDescent="0.25">
      <c r="A119" s="6">
        <v>44468</v>
      </c>
      <c r="B119" t="s">
        <v>38</v>
      </c>
      <c r="C119">
        <v>3</v>
      </c>
      <c r="D119">
        <f t="shared" si="6"/>
        <v>0.9144000000000001</v>
      </c>
      <c r="E119">
        <f t="shared" si="7"/>
        <v>1</v>
      </c>
      <c r="F119">
        <v>5.72</v>
      </c>
      <c r="G119">
        <v>149</v>
      </c>
      <c r="H119">
        <v>135</v>
      </c>
      <c r="I119">
        <v>97.4</v>
      </c>
      <c r="J119">
        <v>7013</v>
      </c>
      <c r="K119" s="2">
        <v>20</v>
      </c>
      <c r="M119" t="s">
        <v>42</v>
      </c>
      <c r="N119" s="6">
        <v>44768</v>
      </c>
      <c r="O119">
        <v>9</v>
      </c>
      <c r="P119">
        <f t="shared" si="8"/>
        <v>2.7432000000000003</v>
      </c>
      <c r="Q119">
        <f t="shared" si="9"/>
        <v>2.7</v>
      </c>
      <c r="R119">
        <v>20</v>
      </c>
      <c r="S119">
        <f t="shared" si="10"/>
        <v>6.0960000000000001</v>
      </c>
      <c r="T119">
        <f t="shared" si="11"/>
        <v>6.1</v>
      </c>
    </row>
    <row r="120" spans="1:20" x14ac:dyDescent="0.25">
      <c r="A120" s="6">
        <v>44468</v>
      </c>
      <c r="B120" t="s">
        <v>38</v>
      </c>
      <c r="C120">
        <v>6</v>
      </c>
      <c r="D120">
        <f t="shared" si="6"/>
        <v>1.8288000000000002</v>
      </c>
      <c r="E120">
        <f t="shared" si="7"/>
        <v>2</v>
      </c>
      <c r="F120">
        <v>5.85</v>
      </c>
      <c r="G120">
        <v>149.80000000000001</v>
      </c>
      <c r="H120">
        <v>135.4</v>
      </c>
      <c r="I120">
        <v>97.4</v>
      </c>
      <c r="J120">
        <v>7.08</v>
      </c>
      <c r="K120" s="2">
        <v>20</v>
      </c>
      <c r="M120" t="s">
        <v>42</v>
      </c>
      <c r="N120" s="6">
        <v>44840</v>
      </c>
      <c r="O120">
        <v>5</v>
      </c>
      <c r="P120">
        <f t="shared" si="8"/>
        <v>1.524</v>
      </c>
      <c r="Q120">
        <f t="shared" si="9"/>
        <v>1.5</v>
      </c>
      <c r="R120">
        <v>20</v>
      </c>
      <c r="S120">
        <f t="shared" si="10"/>
        <v>6.0960000000000001</v>
      </c>
      <c r="T120">
        <f t="shared" si="11"/>
        <v>6.1</v>
      </c>
    </row>
    <row r="121" spans="1:20" x14ac:dyDescent="0.25">
      <c r="A121" s="6">
        <v>44468</v>
      </c>
      <c r="B121" t="s">
        <v>38</v>
      </c>
      <c r="C121">
        <v>10</v>
      </c>
      <c r="D121">
        <f t="shared" si="6"/>
        <v>3.048</v>
      </c>
      <c r="E121">
        <f t="shared" si="7"/>
        <v>3</v>
      </c>
      <c r="F121">
        <v>5.53</v>
      </c>
      <c r="G121">
        <v>150</v>
      </c>
      <c r="H121">
        <v>134.69999999999999</v>
      </c>
      <c r="I121">
        <v>97.5</v>
      </c>
      <c r="J121">
        <v>7.11</v>
      </c>
      <c r="K121" s="2">
        <v>19.666666666666668</v>
      </c>
      <c r="M121" t="s">
        <v>42</v>
      </c>
      <c r="N121" s="6">
        <v>45197</v>
      </c>
      <c r="O121">
        <v>7</v>
      </c>
      <c r="P121">
        <f t="shared" si="8"/>
        <v>2.1335999999999999</v>
      </c>
      <c r="Q121">
        <f t="shared" si="9"/>
        <v>2.1</v>
      </c>
      <c r="R121">
        <v>20</v>
      </c>
      <c r="S121">
        <f t="shared" si="10"/>
        <v>6.0960000000000001</v>
      </c>
      <c r="T121">
        <f t="shared" si="11"/>
        <v>6.1</v>
      </c>
    </row>
    <row r="122" spans="1:20" x14ac:dyDescent="0.25">
      <c r="A122" s="6">
        <v>44737</v>
      </c>
      <c r="B122" t="s">
        <v>38</v>
      </c>
      <c r="C122">
        <v>3</v>
      </c>
      <c r="D122">
        <f t="shared" si="6"/>
        <v>0.9144000000000001</v>
      </c>
      <c r="E122">
        <f t="shared" si="7"/>
        <v>1</v>
      </c>
      <c r="F122">
        <v>5.24</v>
      </c>
      <c r="G122">
        <v>191.1</v>
      </c>
      <c r="H122">
        <v>203.1</v>
      </c>
      <c r="I122">
        <v>124.3</v>
      </c>
      <c r="J122">
        <v>8.73</v>
      </c>
      <c r="K122" s="2">
        <v>23.333333333333332</v>
      </c>
      <c r="M122" t="s">
        <v>42</v>
      </c>
      <c r="N122" s="6">
        <v>45125</v>
      </c>
      <c r="O122">
        <v>9</v>
      </c>
      <c r="P122">
        <f t="shared" si="8"/>
        <v>2.7432000000000003</v>
      </c>
      <c r="Q122">
        <f t="shared" si="9"/>
        <v>2.7</v>
      </c>
      <c r="R122">
        <v>20</v>
      </c>
      <c r="S122">
        <f t="shared" si="10"/>
        <v>6.0960000000000001</v>
      </c>
      <c r="T122">
        <f t="shared" si="11"/>
        <v>6.1</v>
      </c>
    </row>
    <row r="123" spans="1:20" x14ac:dyDescent="0.25">
      <c r="A123" s="6">
        <v>44737</v>
      </c>
      <c r="B123" t="s">
        <v>38</v>
      </c>
      <c r="C123">
        <v>6</v>
      </c>
      <c r="D123">
        <f t="shared" si="6"/>
        <v>1.8288000000000002</v>
      </c>
      <c r="E123">
        <f t="shared" si="7"/>
        <v>2</v>
      </c>
      <c r="F123">
        <v>5.65</v>
      </c>
      <c r="G123">
        <v>191.3</v>
      </c>
      <c r="H123">
        <v>202</v>
      </c>
      <c r="I123">
        <v>124.3</v>
      </c>
      <c r="J123">
        <v>8.74</v>
      </c>
      <c r="K123" s="2">
        <v>22.777777777777779</v>
      </c>
      <c r="M123" t="s">
        <v>43</v>
      </c>
      <c r="N123" s="6">
        <v>44372</v>
      </c>
      <c r="O123">
        <v>3</v>
      </c>
      <c r="P123">
        <f t="shared" si="8"/>
        <v>0.9144000000000001</v>
      </c>
      <c r="Q123">
        <f t="shared" si="9"/>
        <v>0.9</v>
      </c>
      <c r="R123">
        <v>3</v>
      </c>
      <c r="S123">
        <f t="shared" si="10"/>
        <v>0.9144000000000001</v>
      </c>
      <c r="T123">
        <f t="shared" si="11"/>
        <v>0.9</v>
      </c>
    </row>
    <row r="124" spans="1:20" x14ac:dyDescent="0.25">
      <c r="A124" s="6">
        <v>44768</v>
      </c>
      <c r="B124" t="s">
        <v>38</v>
      </c>
      <c r="C124">
        <v>3</v>
      </c>
      <c r="D124">
        <f t="shared" si="6"/>
        <v>0.9144000000000001</v>
      </c>
      <c r="E124">
        <f t="shared" si="7"/>
        <v>1</v>
      </c>
      <c r="F124">
        <v>5.24</v>
      </c>
      <c r="G124">
        <v>191.3</v>
      </c>
      <c r="H124">
        <v>203.1</v>
      </c>
      <c r="I124">
        <v>124.3</v>
      </c>
      <c r="J124">
        <v>8.74</v>
      </c>
      <c r="K124" s="2">
        <v>28.222222222222221</v>
      </c>
      <c r="M124" t="s">
        <v>43</v>
      </c>
      <c r="N124" s="6">
        <v>44406</v>
      </c>
      <c r="O124">
        <v>3</v>
      </c>
      <c r="P124">
        <f t="shared" si="8"/>
        <v>0.9144000000000001</v>
      </c>
      <c r="Q124">
        <f t="shared" si="9"/>
        <v>0.9</v>
      </c>
      <c r="R124">
        <v>3</v>
      </c>
      <c r="S124">
        <f t="shared" si="10"/>
        <v>0.9144000000000001</v>
      </c>
      <c r="T124">
        <f t="shared" si="11"/>
        <v>0.9</v>
      </c>
    </row>
    <row r="125" spans="1:20" x14ac:dyDescent="0.25">
      <c r="A125" s="6">
        <v>44768</v>
      </c>
      <c r="B125" t="s">
        <v>38</v>
      </c>
      <c r="C125">
        <v>6</v>
      </c>
      <c r="D125">
        <f t="shared" si="6"/>
        <v>1.8288000000000002</v>
      </c>
      <c r="E125">
        <f t="shared" si="7"/>
        <v>2</v>
      </c>
      <c r="F125">
        <v>5.65</v>
      </c>
      <c r="G125">
        <v>191.3</v>
      </c>
      <c r="H125">
        <v>202.7</v>
      </c>
      <c r="I125">
        <v>124.3</v>
      </c>
      <c r="J125">
        <v>8.75</v>
      </c>
      <c r="K125" s="2">
        <v>28.166666666666668</v>
      </c>
      <c r="M125" t="s">
        <v>43</v>
      </c>
      <c r="N125" s="6">
        <v>44468</v>
      </c>
      <c r="O125">
        <v>3</v>
      </c>
      <c r="P125">
        <f t="shared" si="8"/>
        <v>0.9144000000000001</v>
      </c>
      <c r="Q125">
        <f t="shared" si="9"/>
        <v>0.9</v>
      </c>
      <c r="R125">
        <v>3</v>
      </c>
      <c r="S125">
        <f t="shared" si="10"/>
        <v>0.9144000000000001</v>
      </c>
      <c r="T125">
        <f t="shared" si="11"/>
        <v>0.9</v>
      </c>
    </row>
    <row r="126" spans="1:20" x14ac:dyDescent="0.25">
      <c r="A126" s="6">
        <v>44840</v>
      </c>
      <c r="B126" t="s">
        <v>38</v>
      </c>
      <c r="C126">
        <v>3</v>
      </c>
      <c r="D126">
        <f t="shared" si="6"/>
        <v>0.9144000000000001</v>
      </c>
      <c r="E126">
        <f t="shared" si="7"/>
        <v>1</v>
      </c>
      <c r="F126">
        <v>6.2</v>
      </c>
      <c r="G126">
        <v>186.2</v>
      </c>
      <c r="H126">
        <v>150.9</v>
      </c>
      <c r="I126">
        <v>121</v>
      </c>
      <c r="J126">
        <v>7.32</v>
      </c>
      <c r="K126" s="2">
        <v>15.055555555555555</v>
      </c>
      <c r="M126" t="s">
        <v>43</v>
      </c>
      <c r="N126" s="6">
        <v>44740</v>
      </c>
      <c r="O126">
        <v>3</v>
      </c>
      <c r="P126">
        <f t="shared" si="8"/>
        <v>0.9144000000000001</v>
      </c>
      <c r="Q126">
        <f t="shared" si="9"/>
        <v>0.9</v>
      </c>
      <c r="R126">
        <v>3</v>
      </c>
      <c r="S126">
        <f t="shared" si="10"/>
        <v>0.9144000000000001</v>
      </c>
      <c r="T126">
        <f t="shared" si="11"/>
        <v>0.9</v>
      </c>
    </row>
    <row r="127" spans="1:20" x14ac:dyDescent="0.25">
      <c r="A127" s="6">
        <v>44840</v>
      </c>
      <c r="B127" t="s">
        <v>38</v>
      </c>
      <c r="C127">
        <v>6</v>
      </c>
      <c r="D127">
        <f t="shared" si="6"/>
        <v>1.8288000000000002</v>
      </c>
      <c r="E127">
        <f t="shared" si="7"/>
        <v>2</v>
      </c>
      <c r="F127">
        <v>592</v>
      </c>
      <c r="G127">
        <v>187</v>
      </c>
      <c r="H127">
        <v>150.9</v>
      </c>
      <c r="I127">
        <v>121.5</v>
      </c>
      <c r="J127">
        <v>7.21</v>
      </c>
      <c r="K127" s="2">
        <v>14.888888888888888</v>
      </c>
      <c r="M127" t="s">
        <v>43</v>
      </c>
      <c r="N127" s="6">
        <v>44768</v>
      </c>
      <c r="O127">
        <v>3</v>
      </c>
      <c r="P127">
        <f t="shared" si="8"/>
        <v>0.9144000000000001</v>
      </c>
      <c r="Q127">
        <f t="shared" si="9"/>
        <v>0.9</v>
      </c>
      <c r="R127">
        <v>3</v>
      </c>
      <c r="S127">
        <f t="shared" si="10"/>
        <v>0.9144000000000001</v>
      </c>
      <c r="T127">
        <f t="shared" si="11"/>
        <v>0.9</v>
      </c>
    </row>
    <row r="128" spans="1:20" x14ac:dyDescent="0.25">
      <c r="A128" s="6">
        <v>45125</v>
      </c>
      <c r="B128" t="s">
        <v>38</v>
      </c>
      <c r="C128">
        <v>3</v>
      </c>
      <c r="D128">
        <f t="shared" si="6"/>
        <v>0.9144000000000001</v>
      </c>
      <c r="E128">
        <f t="shared" si="7"/>
        <v>1</v>
      </c>
      <c r="F128">
        <v>8.08</v>
      </c>
      <c r="G128">
        <v>181</v>
      </c>
      <c r="H128">
        <v>190</v>
      </c>
      <c r="I128">
        <v>117.7</v>
      </c>
      <c r="J128">
        <v>8.33</v>
      </c>
      <c r="K128" s="2">
        <v>27.55555555555555</v>
      </c>
      <c r="M128" t="s">
        <v>43</v>
      </c>
      <c r="N128" s="6">
        <v>44840</v>
      </c>
      <c r="O128">
        <v>4</v>
      </c>
      <c r="P128">
        <f t="shared" si="8"/>
        <v>1.2192000000000001</v>
      </c>
      <c r="Q128">
        <f t="shared" si="9"/>
        <v>1.2</v>
      </c>
      <c r="R128">
        <v>3</v>
      </c>
      <c r="S128">
        <f t="shared" si="10"/>
        <v>0.9144000000000001</v>
      </c>
      <c r="T128">
        <f t="shared" si="11"/>
        <v>0.9</v>
      </c>
    </row>
    <row r="129" spans="1:20" x14ac:dyDescent="0.25">
      <c r="A129" s="6">
        <v>45125</v>
      </c>
      <c r="B129" t="s">
        <v>38</v>
      </c>
      <c r="C129">
        <v>6</v>
      </c>
      <c r="D129">
        <f t="shared" si="6"/>
        <v>1.8288000000000002</v>
      </c>
      <c r="E129">
        <f t="shared" si="7"/>
        <v>2</v>
      </c>
      <c r="F129">
        <v>7.61</v>
      </c>
      <c r="G129">
        <v>181.1</v>
      </c>
      <c r="H129">
        <v>189.1</v>
      </c>
      <c r="I129">
        <v>117.6</v>
      </c>
      <c r="J129">
        <v>8.26</v>
      </c>
      <c r="K129" s="2">
        <v>27.333333333333336</v>
      </c>
      <c r="M129" t="s">
        <v>43</v>
      </c>
      <c r="N129" s="6">
        <v>45125</v>
      </c>
      <c r="O129">
        <v>4</v>
      </c>
      <c r="P129">
        <f t="shared" si="8"/>
        <v>1.2192000000000001</v>
      </c>
      <c r="Q129">
        <f t="shared" si="9"/>
        <v>1.2</v>
      </c>
      <c r="R129">
        <v>3</v>
      </c>
      <c r="S129">
        <f t="shared" si="10"/>
        <v>0.9144000000000001</v>
      </c>
      <c r="T129">
        <f t="shared" si="11"/>
        <v>0.9</v>
      </c>
    </row>
    <row r="130" spans="1:20" x14ac:dyDescent="0.25">
      <c r="A130" s="6">
        <v>45197</v>
      </c>
      <c r="B130" t="s">
        <v>38</v>
      </c>
      <c r="C130">
        <v>3</v>
      </c>
      <c r="D130">
        <f t="shared" ref="D130:D193" si="12">C130*0.3048</f>
        <v>0.9144000000000001</v>
      </c>
      <c r="E130">
        <f t="shared" ref="E130:E193" si="13">ROUND(D130*2,0)/2</f>
        <v>1</v>
      </c>
      <c r="F130">
        <v>7.69</v>
      </c>
      <c r="G130">
        <v>158.1</v>
      </c>
      <c r="J130">
        <v>7.19</v>
      </c>
      <c r="K130">
        <v>16.899999999999999</v>
      </c>
      <c r="M130" t="s">
        <v>43</v>
      </c>
      <c r="N130" s="6">
        <v>45197</v>
      </c>
      <c r="O130">
        <v>3</v>
      </c>
      <c r="P130">
        <f t="shared" si="8"/>
        <v>0.9144000000000001</v>
      </c>
      <c r="Q130">
        <f t="shared" si="9"/>
        <v>0.9</v>
      </c>
      <c r="R130">
        <v>3</v>
      </c>
      <c r="S130">
        <f t="shared" si="10"/>
        <v>0.9144000000000001</v>
      </c>
      <c r="T130">
        <f t="shared" si="11"/>
        <v>0.9</v>
      </c>
    </row>
    <row r="131" spans="1:20" x14ac:dyDescent="0.25">
      <c r="A131" s="6">
        <v>45197</v>
      </c>
      <c r="B131" t="s">
        <v>38</v>
      </c>
      <c r="C131">
        <v>10</v>
      </c>
      <c r="D131">
        <f t="shared" si="12"/>
        <v>3.048</v>
      </c>
      <c r="E131">
        <f t="shared" si="13"/>
        <v>3</v>
      </c>
      <c r="F131">
        <v>7.96</v>
      </c>
      <c r="G131">
        <v>158.19999999999999</v>
      </c>
      <c r="J131">
        <v>7.02</v>
      </c>
      <c r="K131">
        <v>17</v>
      </c>
      <c r="M131" t="s">
        <v>44</v>
      </c>
      <c r="N131" s="6">
        <v>44372</v>
      </c>
      <c r="O131">
        <v>10</v>
      </c>
      <c r="P131">
        <f t="shared" ref="P131:P146" si="14">O131*0.3048</f>
        <v>3.048</v>
      </c>
      <c r="Q131">
        <f t="shared" ref="Q131:Q146" si="15">ROUND(P131*10,0)/10</f>
        <v>3</v>
      </c>
      <c r="R131">
        <v>10</v>
      </c>
      <c r="S131">
        <f t="shared" ref="S131:S146" si="16">R131*0.3048</f>
        <v>3.048</v>
      </c>
      <c r="T131">
        <f t="shared" ref="T131:T146" si="17">ROUND(S131*10,0)/10</f>
        <v>3</v>
      </c>
    </row>
    <row r="132" spans="1:20" x14ac:dyDescent="0.25">
      <c r="A132" s="6">
        <v>44372</v>
      </c>
      <c r="B132" t="s">
        <v>40</v>
      </c>
      <c r="C132">
        <v>3</v>
      </c>
      <c r="D132">
        <f t="shared" si="12"/>
        <v>0.9144000000000001</v>
      </c>
      <c r="E132">
        <f t="shared" si="13"/>
        <v>1</v>
      </c>
      <c r="F132">
        <v>6.67</v>
      </c>
      <c r="G132">
        <v>191.8</v>
      </c>
      <c r="H132">
        <v>186.3</v>
      </c>
      <c r="I132">
        <v>124.7</v>
      </c>
      <c r="J132">
        <v>7.56</v>
      </c>
      <c r="K132" s="2">
        <v>23.499999999999996</v>
      </c>
      <c r="M132" t="s">
        <v>44</v>
      </c>
      <c r="N132" s="6">
        <v>44406</v>
      </c>
      <c r="O132">
        <v>12</v>
      </c>
      <c r="P132">
        <f t="shared" si="14"/>
        <v>3.6576000000000004</v>
      </c>
      <c r="Q132">
        <f t="shared" si="15"/>
        <v>3.7</v>
      </c>
      <c r="R132">
        <v>10</v>
      </c>
      <c r="S132">
        <f t="shared" si="16"/>
        <v>3.048</v>
      </c>
      <c r="T132">
        <f t="shared" si="17"/>
        <v>3</v>
      </c>
    </row>
    <row r="133" spans="1:20" x14ac:dyDescent="0.25">
      <c r="A133" s="6">
        <v>44372</v>
      </c>
      <c r="B133" t="s">
        <v>40</v>
      </c>
      <c r="C133">
        <v>6</v>
      </c>
      <c r="D133">
        <f t="shared" si="12"/>
        <v>1.8288000000000002</v>
      </c>
      <c r="E133">
        <f t="shared" si="13"/>
        <v>2</v>
      </c>
      <c r="F133">
        <v>6.76</v>
      </c>
      <c r="G133">
        <v>191.7</v>
      </c>
      <c r="H133">
        <v>185.3</v>
      </c>
      <c r="I133">
        <v>124.5</v>
      </c>
      <c r="J133">
        <v>7.52</v>
      </c>
      <c r="K133" s="2">
        <v>23.222222222222221</v>
      </c>
      <c r="M133" t="s">
        <v>44</v>
      </c>
      <c r="N133" s="6">
        <v>44468</v>
      </c>
      <c r="O133">
        <v>9</v>
      </c>
      <c r="P133">
        <f t="shared" si="14"/>
        <v>2.7432000000000003</v>
      </c>
      <c r="Q133">
        <f t="shared" si="15"/>
        <v>2.7</v>
      </c>
      <c r="R133">
        <v>10</v>
      </c>
      <c r="S133">
        <f t="shared" si="16"/>
        <v>3.048</v>
      </c>
      <c r="T133">
        <f t="shared" si="17"/>
        <v>3</v>
      </c>
    </row>
    <row r="134" spans="1:20" x14ac:dyDescent="0.25">
      <c r="A134" s="6">
        <v>44406</v>
      </c>
      <c r="B134" t="s">
        <v>40</v>
      </c>
      <c r="C134">
        <v>3</v>
      </c>
      <c r="D134">
        <f t="shared" si="12"/>
        <v>0.9144000000000001</v>
      </c>
      <c r="E134">
        <f t="shared" si="13"/>
        <v>1</v>
      </c>
      <c r="F134">
        <v>6.27</v>
      </c>
      <c r="G134">
        <v>194.6</v>
      </c>
      <c r="H134">
        <v>202.3</v>
      </c>
      <c r="I134">
        <v>126.5</v>
      </c>
      <c r="J134">
        <v>8.8699999999999992</v>
      </c>
      <c r="K134" s="2">
        <v>27.055555555555557</v>
      </c>
      <c r="M134" t="s">
        <v>44</v>
      </c>
      <c r="N134" s="6">
        <v>44740</v>
      </c>
      <c r="O134">
        <v>15</v>
      </c>
      <c r="P134">
        <f t="shared" si="14"/>
        <v>4.5720000000000001</v>
      </c>
      <c r="Q134">
        <f t="shared" si="15"/>
        <v>4.5999999999999996</v>
      </c>
      <c r="R134">
        <v>10</v>
      </c>
      <c r="S134">
        <f t="shared" si="16"/>
        <v>3.048</v>
      </c>
      <c r="T134">
        <f t="shared" si="17"/>
        <v>3</v>
      </c>
    </row>
    <row r="135" spans="1:20" x14ac:dyDescent="0.25">
      <c r="A135" s="6">
        <v>44406</v>
      </c>
      <c r="B135" t="s">
        <v>40</v>
      </c>
      <c r="C135">
        <v>6</v>
      </c>
      <c r="D135">
        <f t="shared" si="12"/>
        <v>1.8288000000000002</v>
      </c>
      <c r="E135">
        <f t="shared" si="13"/>
        <v>2</v>
      </c>
      <c r="F135">
        <v>6.72</v>
      </c>
      <c r="G135">
        <v>194.6</v>
      </c>
      <c r="H135">
        <v>202.4</v>
      </c>
      <c r="I135">
        <v>126.5</v>
      </c>
      <c r="J135">
        <v>8.85</v>
      </c>
      <c r="K135" s="2">
        <v>27.055555555555557</v>
      </c>
      <c r="M135" t="s">
        <v>44</v>
      </c>
      <c r="N135" s="6">
        <v>44768</v>
      </c>
      <c r="O135">
        <v>3</v>
      </c>
      <c r="P135">
        <f t="shared" si="14"/>
        <v>0.9144000000000001</v>
      </c>
      <c r="Q135">
        <f t="shared" si="15"/>
        <v>0.9</v>
      </c>
      <c r="R135">
        <v>10</v>
      </c>
      <c r="S135">
        <f t="shared" si="16"/>
        <v>3.048</v>
      </c>
      <c r="T135">
        <f t="shared" si="17"/>
        <v>3</v>
      </c>
    </row>
    <row r="136" spans="1:20" x14ac:dyDescent="0.25">
      <c r="A136" s="6">
        <v>44468</v>
      </c>
      <c r="B136" t="s">
        <v>40</v>
      </c>
      <c r="C136">
        <v>3</v>
      </c>
      <c r="D136">
        <f t="shared" si="12"/>
        <v>0.9144000000000001</v>
      </c>
      <c r="E136">
        <f t="shared" si="13"/>
        <v>1</v>
      </c>
      <c r="F136">
        <v>5.68</v>
      </c>
      <c r="G136">
        <v>149.9</v>
      </c>
      <c r="H136">
        <v>135.69999999999999</v>
      </c>
      <c r="I136">
        <v>97.4</v>
      </c>
      <c r="J136">
        <v>7.02</v>
      </c>
      <c r="K136" s="2">
        <v>20</v>
      </c>
      <c r="M136" t="s">
        <v>44</v>
      </c>
      <c r="N136" s="6">
        <v>44840</v>
      </c>
      <c r="O136">
        <v>5</v>
      </c>
      <c r="P136">
        <f t="shared" si="14"/>
        <v>1.524</v>
      </c>
      <c r="Q136">
        <f t="shared" si="15"/>
        <v>1.5</v>
      </c>
      <c r="R136">
        <v>10</v>
      </c>
      <c r="S136">
        <f t="shared" si="16"/>
        <v>3.048</v>
      </c>
      <c r="T136">
        <f t="shared" si="17"/>
        <v>3</v>
      </c>
    </row>
    <row r="137" spans="1:20" x14ac:dyDescent="0.25">
      <c r="A137" s="6">
        <v>44468</v>
      </c>
      <c r="B137" t="s">
        <v>40</v>
      </c>
      <c r="C137">
        <v>6</v>
      </c>
      <c r="D137">
        <f t="shared" si="12"/>
        <v>1.8288000000000002</v>
      </c>
      <c r="E137">
        <f t="shared" si="13"/>
        <v>2</v>
      </c>
      <c r="F137">
        <v>5.79</v>
      </c>
      <c r="G137">
        <v>149.9</v>
      </c>
      <c r="H137">
        <v>135.5</v>
      </c>
      <c r="I137">
        <v>97.07</v>
      </c>
      <c r="J137">
        <v>6.99</v>
      </c>
      <c r="K137" s="2">
        <v>20</v>
      </c>
      <c r="M137" t="s">
        <v>44</v>
      </c>
      <c r="N137" s="6">
        <v>45125</v>
      </c>
      <c r="O137">
        <v>8</v>
      </c>
      <c r="P137">
        <f t="shared" si="14"/>
        <v>2.4384000000000001</v>
      </c>
      <c r="Q137">
        <f t="shared" si="15"/>
        <v>2.4</v>
      </c>
      <c r="R137">
        <v>10</v>
      </c>
      <c r="S137">
        <f t="shared" si="16"/>
        <v>3.048</v>
      </c>
      <c r="T137">
        <f t="shared" si="17"/>
        <v>3</v>
      </c>
    </row>
    <row r="138" spans="1:20" x14ac:dyDescent="0.25">
      <c r="A138" s="6">
        <v>44737</v>
      </c>
      <c r="B138" t="s">
        <v>40</v>
      </c>
      <c r="C138">
        <v>3</v>
      </c>
      <c r="D138">
        <f t="shared" si="12"/>
        <v>0.9144000000000001</v>
      </c>
      <c r="E138">
        <f t="shared" si="13"/>
        <v>1</v>
      </c>
      <c r="F138">
        <v>6.67</v>
      </c>
      <c r="G138">
        <v>191.8</v>
      </c>
      <c r="H138">
        <v>186.3</v>
      </c>
      <c r="I138">
        <v>124.7</v>
      </c>
      <c r="J138">
        <v>7.49</v>
      </c>
      <c r="K138" s="2">
        <v>23.388888888888886</v>
      </c>
      <c r="M138" t="s">
        <v>44</v>
      </c>
      <c r="N138" s="6">
        <v>45197</v>
      </c>
      <c r="O138">
        <v>7</v>
      </c>
      <c r="P138">
        <f t="shared" si="14"/>
        <v>2.1335999999999999</v>
      </c>
      <c r="Q138">
        <f t="shared" si="15"/>
        <v>2.1</v>
      </c>
      <c r="R138">
        <v>10</v>
      </c>
      <c r="S138">
        <f t="shared" si="16"/>
        <v>3.048</v>
      </c>
      <c r="T138">
        <f t="shared" si="17"/>
        <v>3</v>
      </c>
    </row>
    <row r="139" spans="1:20" x14ac:dyDescent="0.25">
      <c r="A139" s="6">
        <v>44737</v>
      </c>
      <c r="B139" t="s">
        <v>40</v>
      </c>
      <c r="C139">
        <v>6</v>
      </c>
      <c r="D139">
        <f t="shared" si="12"/>
        <v>1.8288000000000002</v>
      </c>
      <c r="E139">
        <f t="shared" si="13"/>
        <v>2</v>
      </c>
      <c r="F139">
        <v>6.76</v>
      </c>
      <c r="G139">
        <v>191.7</v>
      </c>
      <c r="H139">
        <v>185.3</v>
      </c>
      <c r="I139">
        <v>124.5</v>
      </c>
      <c r="J139">
        <v>7.49</v>
      </c>
      <c r="K139" s="2">
        <v>22.888888888888889</v>
      </c>
      <c r="M139" t="s">
        <v>45</v>
      </c>
      <c r="N139" s="6">
        <v>44372</v>
      </c>
      <c r="O139">
        <v>3</v>
      </c>
      <c r="P139">
        <f t="shared" si="14"/>
        <v>0.9144000000000001</v>
      </c>
      <c r="Q139">
        <f t="shared" si="15"/>
        <v>0.9</v>
      </c>
      <c r="R139">
        <v>3</v>
      </c>
      <c r="S139">
        <f t="shared" si="16"/>
        <v>0.9144000000000001</v>
      </c>
      <c r="T139">
        <f t="shared" si="17"/>
        <v>0.9</v>
      </c>
    </row>
    <row r="140" spans="1:20" x14ac:dyDescent="0.25">
      <c r="A140" s="6">
        <v>44768</v>
      </c>
      <c r="B140" t="s">
        <v>40</v>
      </c>
      <c r="C140">
        <v>3</v>
      </c>
      <c r="D140">
        <f t="shared" si="12"/>
        <v>0.9144000000000001</v>
      </c>
      <c r="E140">
        <f t="shared" si="13"/>
        <v>1</v>
      </c>
      <c r="F140">
        <v>5.62</v>
      </c>
      <c r="G140">
        <v>191.4</v>
      </c>
      <c r="H140">
        <v>203.3</v>
      </c>
      <c r="I140">
        <v>124.4</v>
      </c>
      <c r="J140">
        <v>8.86</v>
      </c>
      <c r="K140" s="2">
        <v>28.277777777777779</v>
      </c>
      <c r="M140" t="s">
        <v>45</v>
      </c>
      <c r="N140" s="6">
        <v>44406</v>
      </c>
      <c r="O140">
        <v>3</v>
      </c>
      <c r="P140">
        <f t="shared" si="14"/>
        <v>0.9144000000000001</v>
      </c>
      <c r="Q140">
        <f t="shared" si="15"/>
        <v>0.9</v>
      </c>
      <c r="R140">
        <v>3</v>
      </c>
      <c r="S140">
        <f t="shared" si="16"/>
        <v>0.9144000000000001</v>
      </c>
      <c r="T140">
        <f t="shared" si="17"/>
        <v>0.9</v>
      </c>
    </row>
    <row r="141" spans="1:20" x14ac:dyDescent="0.25">
      <c r="A141" s="6">
        <v>44768</v>
      </c>
      <c r="B141" t="s">
        <v>40</v>
      </c>
      <c r="C141">
        <v>6</v>
      </c>
      <c r="D141">
        <f t="shared" si="12"/>
        <v>1.8288000000000002</v>
      </c>
      <c r="E141">
        <f t="shared" si="13"/>
        <v>2</v>
      </c>
      <c r="F141">
        <v>5.91</v>
      </c>
      <c r="G141">
        <v>191.5</v>
      </c>
      <c r="H141">
        <v>203.1</v>
      </c>
      <c r="I141">
        <v>124.5</v>
      </c>
      <c r="J141">
        <v>8.8699999999999992</v>
      </c>
      <c r="K141" s="2">
        <v>28.166666666666668</v>
      </c>
      <c r="M141" t="s">
        <v>45</v>
      </c>
      <c r="N141" s="6">
        <v>44468</v>
      </c>
      <c r="O141">
        <v>3</v>
      </c>
      <c r="P141">
        <f t="shared" si="14"/>
        <v>0.9144000000000001</v>
      </c>
      <c r="Q141">
        <f t="shared" si="15"/>
        <v>0.9</v>
      </c>
      <c r="R141">
        <v>3</v>
      </c>
      <c r="S141">
        <f t="shared" si="16"/>
        <v>0.9144000000000001</v>
      </c>
      <c r="T141">
        <f t="shared" si="17"/>
        <v>0.9</v>
      </c>
    </row>
    <row r="142" spans="1:20" x14ac:dyDescent="0.25">
      <c r="A142" s="6">
        <v>44840</v>
      </c>
      <c r="B142" t="s">
        <v>40</v>
      </c>
      <c r="C142">
        <v>3</v>
      </c>
      <c r="D142">
        <f t="shared" si="12"/>
        <v>0.9144000000000001</v>
      </c>
      <c r="E142">
        <f t="shared" si="13"/>
        <v>1</v>
      </c>
      <c r="F142">
        <v>5.83</v>
      </c>
      <c r="G142">
        <v>185.9</v>
      </c>
      <c r="H142">
        <v>151.5</v>
      </c>
      <c r="I142">
        <v>120.5</v>
      </c>
      <c r="J142">
        <v>7.41</v>
      </c>
      <c r="K142" s="2">
        <v>15.333333333333334</v>
      </c>
      <c r="M142" t="s">
        <v>45</v>
      </c>
      <c r="N142" s="6">
        <v>44740</v>
      </c>
      <c r="O142">
        <v>3</v>
      </c>
      <c r="P142">
        <f t="shared" si="14"/>
        <v>0.9144000000000001</v>
      </c>
      <c r="Q142">
        <f t="shared" si="15"/>
        <v>0.9</v>
      </c>
      <c r="R142">
        <v>3</v>
      </c>
      <c r="S142">
        <f t="shared" si="16"/>
        <v>0.9144000000000001</v>
      </c>
      <c r="T142">
        <f t="shared" si="17"/>
        <v>0.9</v>
      </c>
    </row>
    <row r="143" spans="1:20" x14ac:dyDescent="0.25">
      <c r="A143" s="6">
        <v>44840</v>
      </c>
      <c r="B143" t="s">
        <v>40</v>
      </c>
      <c r="C143">
        <v>6</v>
      </c>
      <c r="D143">
        <f t="shared" si="12"/>
        <v>1.8288000000000002</v>
      </c>
      <c r="E143">
        <f t="shared" si="13"/>
        <v>2</v>
      </c>
      <c r="F143">
        <v>5.89</v>
      </c>
      <c r="G143">
        <v>185.5</v>
      </c>
      <c r="H143">
        <v>150.19999999999999</v>
      </c>
      <c r="I143">
        <v>120.6</v>
      </c>
      <c r="J143">
        <v>7.1</v>
      </c>
      <c r="K143" s="2">
        <v>15.055555555555555</v>
      </c>
      <c r="M143" t="s">
        <v>45</v>
      </c>
      <c r="N143" s="6">
        <v>44768</v>
      </c>
      <c r="O143">
        <v>3</v>
      </c>
      <c r="P143">
        <f t="shared" si="14"/>
        <v>0.9144000000000001</v>
      </c>
      <c r="Q143">
        <f t="shared" si="15"/>
        <v>0.9</v>
      </c>
      <c r="R143">
        <v>3</v>
      </c>
      <c r="S143">
        <f t="shared" si="16"/>
        <v>0.9144000000000001</v>
      </c>
      <c r="T143">
        <f t="shared" si="17"/>
        <v>0.9</v>
      </c>
    </row>
    <row r="144" spans="1:20" x14ac:dyDescent="0.25">
      <c r="A144" s="6">
        <v>45125</v>
      </c>
      <c r="B144" t="s">
        <v>40</v>
      </c>
      <c r="C144">
        <v>3</v>
      </c>
      <c r="D144">
        <f t="shared" si="12"/>
        <v>0.9144000000000001</v>
      </c>
      <c r="E144">
        <f t="shared" si="13"/>
        <v>1</v>
      </c>
      <c r="F144">
        <v>7.59</v>
      </c>
      <c r="G144">
        <v>181.1</v>
      </c>
      <c r="H144">
        <v>190</v>
      </c>
      <c r="I144">
        <v>117.8</v>
      </c>
      <c r="J144">
        <v>8.3699999999999992</v>
      </c>
      <c r="K144" s="2">
        <v>27.55555555555555</v>
      </c>
      <c r="M144" t="s">
        <v>45</v>
      </c>
      <c r="N144" s="6">
        <v>44840</v>
      </c>
      <c r="O144">
        <v>6</v>
      </c>
      <c r="P144">
        <f t="shared" si="14"/>
        <v>1.8288000000000002</v>
      </c>
      <c r="Q144">
        <f t="shared" si="15"/>
        <v>1.8</v>
      </c>
      <c r="R144">
        <v>3</v>
      </c>
      <c r="S144">
        <f t="shared" si="16"/>
        <v>0.9144000000000001</v>
      </c>
      <c r="T144">
        <f t="shared" si="17"/>
        <v>0.9</v>
      </c>
    </row>
    <row r="145" spans="1:20" x14ac:dyDescent="0.25">
      <c r="A145" s="6">
        <v>45125</v>
      </c>
      <c r="B145" t="s">
        <v>40</v>
      </c>
      <c r="C145">
        <v>6</v>
      </c>
      <c r="D145">
        <f t="shared" si="12"/>
        <v>1.8288000000000002</v>
      </c>
      <c r="E145">
        <f t="shared" si="13"/>
        <v>2</v>
      </c>
      <c r="F145">
        <v>7.25</v>
      </c>
      <c r="G145">
        <v>181.4</v>
      </c>
      <c r="H145">
        <v>189.8</v>
      </c>
      <c r="I145">
        <v>117.9</v>
      </c>
      <c r="J145">
        <v>8.32</v>
      </c>
      <c r="K145" s="2">
        <v>27.444444444444446</v>
      </c>
      <c r="M145" t="s">
        <v>45</v>
      </c>
      <c r="N145" s="6">
        <v>45125</v>
      </c>
      <c r="O145">
        <v>4</v>
      </c>
      <c r="P145">
        <f t="shared" si="14"/>
        <v>1.2192000000000001</v>
      </c>
      <c r="Q145">
        <f t="shared" si="15"/>
        <v>1.2</v>
      </c>
      <c r="R145">
        <v>3</v>
      </c>
      <c r="S145">
        <f t="shared" si="16"/>
        <v>0.9144000000000001</v>
      </c>
      <c r="T145">
        <f t="shared" si="17"/>
        <v>0.9</v>
      </c>
    </row>
    <row r="146" spans="1:20" x14ac:dyDescent="0.25">
      <c r="A146" s="6">
        <v>45197</v>
      </c>
      <c r="B146" t="s">
        <v>40</v>
      </c>
      <c r="C146">
        <v>3</v>
      </c>
      <c r="D146">
        <f t="shared" si="12"/>
        <v>0.9144000000000001</v>
      </c>
      <c r="E146">
        <f t="shared" si="13"/>
        <v>1</v>
      </c>
      <c r="F146">
        <v>7.1</v>
      </c>
      <c r="G146">
        <v>158.9</v>
      </c>
      <c r="J146">
        <v>6.99</v>
      </c>
      <c r="K146">
        <v>17</v>
      </c>
      <c r="M146" t="s">
        <v>45</v>
      </c>
      <c r="N146" s="6">
        <v>45197</v>
      </c>
      <c r="O146">
        <v>3</v>
      </c>
      <c r="P146">
        <f t="shared" si="14"/>
        <v>0.9144000000000001</v>
      </c>
      <c r="Q146">
        <f t="shared" si="15"/>
        <v>0.9</v>
      </c>
      <c r="R146">
        <v>3</v>
      </c>
      <c r="S146">
        <f t="shared" si="16"/>
        <v>0.9144000000000001</v>
      </c>
      <c r="T146">
        <f t="shared" si="17"/>
        <v>0.9</v>
      </c>
    </row>
    <row r="147" spans="1:20" x14ac:dyDescent="0.25">
      <c r="A147" s="6">
        <v>45197</v>
      </c>
      <c r="B147" t="s">
        <v>40</v>
      </c>
      <c r="C147">
        <v>6</v>
      </c>
      <c r="D147">
        <f t="shared" si="12"/>
        <v>1.8288000000000002</v>
      </c>
      <c r="E147">
        <f t="shared" si="13"/>
        <v>2</v>
      </c>
      <c r="F147">
        <v>7.1</v>
      </c>
      <c r="G147">
        <v>158.9</v>
      </c>
      <c r="J147">
        <v>6.95</v>
      </c>
      <c r="K147">
        <v>16.899999999999999</v>
      </c>
    </row>
    <row r="148" spans="1:20" x14ac:dyDescent="0.25">
      <c r="A148" s="6">
        <v>44372</v>
      </c>
      <c r="B148" t="s">
        <v>42</v>
      </c>
      <c r="C148">
        <v>10</v>
      </c>
      <c r="D148">
        <f t="shared" si="12"/>
        <v>3.048</v>
      </c>
      <c r="E148">
        <f t="shared" si="13"/>
        <v>3</v>
      </c>
      <c r="F148">
        <v>7.27</v>
      </c>
      <c r="G148">
        <v>192.9</v>
      </c>
      <c r="H148">
        <v>185.1</v>
      </c>
      <c r="I148">
        <v>125.3</v>
      </c>
      <c r="J148">
        <v>7.43</v>
      </c>
      <c r="K148" s="2">
        <v>22.888888888888889</v>
      </c>
    </row>
    <row r="149" spans="1:20" x14ac:dyDescent="0.25">
      <c r="A149" s="6">
        <v>44372</v>
      </c>
      <c r="B149" t="s">
        <v>42</v>
      </c>
      <c r="C149">
        <v>20</v>
      </c>
      <c r="D149">
        <f t="shared" si="12"/>
        <v>6.0960000000000001</v>
      </c>
      <c r="E149">
        <f t="shared" si="13"/>
        <v>6</v>
      </c>
      <c r="F149">
        <v>2.86</v>
      </c>
      <c r="G149">
        <v>201.8</v>
      </c>
      <c r="H149">
        <v>165.5</v>
      </c>
      <c r="I149">
        <v>131.19999999999999</v>
      </c>
      <c r="J149">
        <v>6.82</v>
      </c>
      <c r="K149" s="2">
        <v>15.499999999999998</v>
      </c>
    </row>
    <row r="150" spans="1:20" x14ac:dyDescent="0.25">
      <c r="A150" s="6">
        <v>44406</v>
      </c>
      <c r="B150" t="s">
        <v>42</v>
      </c>
      <c r="C150">
        <v>3</v>
      </c>
      <c r="D150">
        <f t="shared" si="12"/>
        <v>0.9144000000000001</v>
      </c>
      <c r="E150">
        <f t="shared" si="13"/>
        <v>1</v>
      </c>
      <c r="F150">
        <v>6.48</v>
      </c>
      <c r="G150">
        <v>194.7</v>
      </c>
      <c r="H150">
        <v>202.6</v>
      </c>
      <c r="I150">
        <v>126.5</v>
      </c>
      <c r="J150">
        <v>8.8800000000000008</v>
      </c>
      <c r="K150" s="2">
        <v>27.111111111111107</v>
      </c>
    </row>
    <row r="151" spans="1:20" x14ac:dyDescent="0.25">
      <c r="A151" s="6">
        <v>44406</v>
      </c>
      <c r="B151" t="s">
        <v>42</v>
      </c>
      <c r="C151">
        <v>10</v>
      </c>
      <c r="D151">
        <f t="shared" si="12"/>
        <v>3.048</v>
      </c>
      <c r="E151">
        <f t="shared" si="13"/>
        <v>3</v>
      </c>
      <c r="F151">
        <v>6.67</v>
      </c>
      <c r="G151">
        <v>194.6</v>
      </c>
      <c r="H151">
        <v>202.4</v>
      </c>
      <c r="I151">
        <v>126.5</v>
      </c>
      <c r="J151">
        <v>8.8699999999999992</v>
      </c>
      <c r="K151" s="2">
        <v>27.111111111111107</v>
      </c>
    </row>
    <row r="152" spans="1:20" x14ac:dyDescent="0.25">
      <c r="A152" s="6">
        <v>44406</v>
      </c>
      <c r="B152" t="s">
        <v>42</v>
      </c>
      <c r="C152" s="4">
        <v>20</v>
      </c>
      <c r="D152">
        <f t="shared" si="12"/>
        <v>6.0960000000000001</v>
      </c>
      <c r="E152">
        <f t="shared" si="13"/>
        <v>6</v>
      </c>
      <c r="F152">
        <v>3.37</v>
      </c>
      <c r="G152">
        <v>207</v>
      </c>
      <c r="H152">
        <v>184.5</v>
      </c>
      <c r="I152">
        <v>134.69999999999999</v>
      </c>
      <c r="J152">
        <v>7.29</v>
      </c>
      <c r="K152" s="2">
        <v>19.333333333333332</v>
      </c>
    </row>
    <row r="153" spans="1:20" x14ac:dyDescent="0.25">
      <c r="A153" s="6">
        <v>44468</v>
      </c>
      <c r="B153" t="s">
        <v>42</v>
      </c>
      <c r="C153">
        <v>3</v>
      </c>
      <c r="D153">
        <f t="shared" si="12"/>
        <v>0.9144000000000001</v>
      </c>
      <c r="E153">
        <f t="shared" si="13"/>
        <v>1</v>
      </c>
      <c r="F153">
        <v>5.53</v>
      </c>
      <c r="G153">
        <v>149.9</v>
      </c>
      <c r="H153">
        <v>135.80000000000001</v>
      </c>
      <c r="I153">
        <v>97.5</v>
      </c>
      <c r="J153">
        <v>7</v>
      </c>
      <c r="K153" s="2">
        <v>20.055555555555554</v>
      </c>
    </row>
    <row r="154" spans="1:20" x14ac:dyDescent="0.25">
      <c r="A154" s="6">
        <v>44468</v>
      </c>
      <c r="B154" t="s">
        <v>42</v>
      </c>
      <c r="C154">
        <v>10</v>
      </c>
      <c r="D154">
        <f t="shared" si="12"/>
        <v>3.048</v>
      </c>
      <c r="E154">
        <f t="shared" si="13"/>
        <v>3</v>
      </c>
      <c r="F154">
        <v>5.12</v>
      </c>
      <c r="G154">
        <v>150.30000000000001</v>
      </c>
      <c r="H154">
        <v>134.80000000000001</v>
      </c>
      <c r="I154">
        <v>97.7</v>
      </c>
      <c r="J154">
        <v>6.95</v>
      </c>
      <c r="K154" s="2">
        <v>19.611111111111111</v>
      </c>
    </row>
    <row r="155" spans="1:20" x14ac:dyDescent="0.25">
      <c r="A155" s="6">
        <v>44468</v>
      </c>
      <c r="B155" t="s">
        <v>42</v>
      </c>
      <c r="C155">
        <v>20</v>
      </c>
      <c r="D155">
        <f t="shared" si="12"/>
        <v>6.0960000000000001</v>
      </c>
      <c r="E155">
        <f t="shared" si="13"/>
        <v>6</v>
      </c>
      <c r="F155">
        <v>3.76</v>
      </c>
      <c r="G155">
        <v>153.30000000000001</v>
      </c>
      <c r="H155">
        <v>136.1</v>
      </c>
      <c r="I155">
        <v>99.8</v>
      </c>
      <c r="J155">
        <v>6.8</v>
      </c>
      <c r="K155" s="2">
        <v>19.111111111111114</v>
      </c>
    </row>
    <row r="156" spans="1:20" x14ac:dyDescent="0.25">
      <c r="A156" s="6">
        <v>44737</v>
      </c>
      <c r="B156" t="s">
        <v>42</v>
      </c>
      <c r="C156">
        <v>10</v>
      </c>
      <c r="D156">
        <f t="shared" si="12"/>
        <v>3.048</v>
      </c>
      <c r="E156">
        <f t="shared" si="13"/>
        <v>3</v>
      </c>
      <c r="F156">
        <v>7</v>
      </c>
      <c r="G156">
        <v>191</v>
      </c>
      <c r="H156">
        <v>201.1</v>
      </c>
      <c r="I156">
        <v>125</v>
      </c>
      <c r="J156">
        <v>8.52</v>
      </c>
      <c r="K156" s="2">
        <v>23.388888888888886</v>
      </c>
    </row>
    <row r="157" spans="1:20" x14ac:dyDescent="0.25">
      <c r="A157" s="6">
        <v>44737</v>
      </c>
      <c r="B157" t="s">
        <v>42</v>
      </c>
      <c r="C157">
        <v>20</v>
      </c>
      <c r="D157">
        <f t="shared" si="12"/>
        <v>6.0960000000000001</v>
      </c>
      <c r="E157">
        <f t="shared" si="13"/>
        <v>6</v>
      </c>
      <c r="F157">
        <v>4.45</v>
      </c>
      <c r="G157">
        <v>195</v>
      </c>
      <c r="H157">
        <v>201.5</v>
      </c>
      <c r="I157">
        <v>126.2</v>
      </c>
      <c r="J157">
        <v>7.4</v>
      </c>
      <c r="K157" s="2">
        <v>15.666666666666668</v>
      </c>
    </row>
    <row r="158" spans="1:20" x14ac:dyDescent="0.25">
      <c r="A158" s="6">
        <v>44768</v>
      </c>
      <c r="B158" t="s">
        <v>42</v>
      </c>
      <c r="C158">
        <v>10</v>
      </c>
      <c r="D158">
        <f t="shared" si="12"/>
        <v>3.048</v>
      </c>
      <c r="E158">
        <f t="shared" si="13"/>
        <v>3</v>
      </c>
      <c r="F158">
        <v>5.81</v>
      </c>
      <c r="G158">
        <v>191</v>
      </c>
      <c r="H158">
        <v>201.4</v>
      </c>
      <c r="I158">
        <v>125</v>
      </c>
      <c r="J158">
        <v>8.6300000000000008</v>
      </c>
      <c r="K158" s="2">
        <v>27.888888888888889</v>
      </c>
    </row>
    <row r="159" spans="1:20" x14ac:dyDescent="0.25">
      <c r="A159" s="6">
        <v>44768</v>
      </c>
      <c r="B159" t="s">
        <v>42</v>
      </c>
      <c r="C159">
        <v>20</v>
      </c>
      <c r="D159">
        <f t="shared" si="12"/>
        <v>6.0960000000000001</v>
      </c>
      <c r="E159">
        <f t="shared" si="13"/>
        <v>6</v>
      </c>
      <c r="F159">
        <v>6.32</v>
      </c>
      <c r="G159">
        <v>192</v>
      </c>
      <c r="H159">
        <v>171.8</v>
      </c>
      <c r="I159">
        <v>124.7</v>
      </c>
      <c r="J159">
        <v>7.41</v>
      </c>
      <c r="K159" s="2">
        <v>19.611111111111111</v>
      </c>
    </row>
    <row r="160" spans="1:20" x14ac:dyDescent="0.25">
      <c r="A160" s="6">
        <v>44840</v>
      </c>
      <c r="B160" t="s">
        <v>42</v>
      </c>
      <c r="C160">
        <v>10</v>
      </c>
      <c r="D160">
        <f t="shared" si="12"/>
        <v>3.048</v>
      </c>
      <c r="E160">
        <f t="shared" si="13"/>
        <v>3</v>
      </c>
      <c r="F160">
        <v>5.96</v>
      </c>
      <c r="G160">
        <v>185.7</v>
      </c>
      <c r="H160">
        <v>149.6</v>
      </c>
      <c r="I160">
        <v>120.7</v>
      </c>
      <c r="J160">
        <v>7.22</v>
      </c>
      <c r="K160" s="2">
        <v>14.833333333333334</v>
      </c>
    </row>
    <row r="161" spans="1:11" x14ac:dyDescent="0.25">
      <c r="A161" s="6">
        <v>44840</v>
      </c>
      <c r="B161" t="s">
        <v>42</v>
      </c>
      <c r="C161">
        <v>20</v>
      </c>
      <c r="D161">
        <f t="shared" si="12"/>
        <v>6.0960000000000001</v>
      </c>
      <c r="E161">
        <f t="shared" si="13"/>
        <v>6</v>
      </c>
      <c r="F161">
        <v>5.93</v>
      </c>
      <c r="G161">
        <v>183.4</v>
      </c>
      <c r="H161">
        <v>146.19999999999999</v>
      </c>
      <c r="I161">
        <v>119.2</v>
      </c>
      <c r="J161">
        <v>7.19</v>
      </c>
      <c r="K161" s="2">
        <v>14.388888888888888</v>
      </c>
    </row>
    <row r="162" spans="1:11" x14ac:dyDescent="0.25">
      <c r="A162" s="6">
        <v>45125</v>
      </c>
      <c r="B162" t="s">
        <v>42</v>
      </c>
      <c r="C162">
        <v>3</v>
      </c>
      <c r="D162">
        <f t="shared" si="12"/>
        <v>0.9144000000000001</v>
      </c>
      <c r="E162">
        <f t="shared" si="13"/>
        <v>1</v>
      </c>
      <c r="F162">
        <v>7.8</v>
      </c>
      <c r="G162">
        <v>181.4</v>
      </c>
      <c r="H162">
        <v>190.3</v>
      </c>
      <c r="I162">
        <v>117.9</v>
      </c>
      <c r="J162">
        <v>8.49</v>
      </c>
      <c r="K162" s="2">
        <v>27.611111111111111</v>
      </c>
    </row>
    <row r="163" spans="1:11" x14ac:dyDescent="0.25">
      <c r="A163" s="6">
        <v>45125</v>
      </c>
      <c r="B163" t="s">
        <v>42</v>
      </c>
      <c r="C163">
        <v>10</v>
      </c>
      <c r="D163">
        <f t="shared" si="12"/>
        <v>3.048</v>
      </c>
      <c r="E163">
        <f t="shared" si="13"/>
        <v>3</v>
      </c>
      <c r="F163">
        <v>7.27</v>
      </c>
      <c r="G163">
        <v>180.7</v>
      </c>
      <c r="H163">
        <v>182.5</v>
      </c>
      <c r="I163">
        <v>117.4</v>
      </c>
      <c r="J163">
        <v>7.43</v>
      </c>
      <c r="K163" s="2">
        <v>25.500000000000004</v>
      </c>
    </row>
    <row r="164" spans="1:11" x14ac:dyDescent="0.25">
      <c r="A164" s="6">
        <v>45125</v>
      </c>
      <c r="B164" t="s">
        <v>42</v>
      </c>
      <c r="C164">
        <v>20</v>
      </c>
      <c r="D164">
        <f t="shared" si="12"/>
        <v>6.0960000000000001</v>
      </c>
      <c r="E164">
        <f t="shared" si="13"/>
        <v>6</v>
      </c>
      <c r="F164">
        <v>1.35</v>
      </c>
      <c r="G164">
        <v>198.7</v>
      </c>
      <c r="H164">
        <v>160.5</v>
      </c>
      <c r="I164">
        <v>129</v>
      </c>
      <c r="J164">
        <v>6.69</v>
      </c>
      <c r="K164" s="2">
        <v>15</v>
      </c>
    </row>
    <row r="165" spans="1:11" x14ac:dyDescent="0.25">
      <c r="A165" s="6">
        <v>45197</v>
      </c>
      <c r="B165" t="s">
        <v>42</v>
      </c>
      <c r="C165">
        <v>10</v>
      </c>
      <c r="D165">
        <f t="shared" si="12"/>
        <v>3.048</v>
      </c>
      <c r="E165">
        <f t="shared" si="13"/>
        <v>3</v>
      </c>
      <c r="F165">
        <v>6.57</v>
      </c>
      <c r="G165">
        <v>158.80000000000001</v>
      </c>
      <c r="J165">
        <v>6.91</v>
      </c>
      <c r="K165">
        <v>16.8</v>
      </c>
    </row>
    <row r="166" spans="1:11" x14ac:dyDescent="0.25">
      <c r="A166" s="6">
        <v>45197</v>
      </c>
      <c r="B166" t="s">
        <v>42</v>
      </c>
      <c r="C166">
        <v>20</v>
      </c>
      <c r="D166">
        <f t="shared" si="12"/>
        <v>6.0960000000000001</v>
      </c>
      <c r="E166">
        <f t="shared" si="13"/>
        <v>6</v>
      </c>
      <c r="F166">
        <v>6.46</v>
      </c>
      <c r="G166">
        <v>160.80000000000001</v>
      </c>
      <c r="J166">
        <v>6.87</v>
      </c>
      <c r="K166">
        <v>16.600000000000001</v>
      </c>
    </row>
    <row r="167" spans="1:11" x14ac:dyDescent="0.25">
      <c r="A167" s="6">
        <v>44372</v>
      </c>
      <c r="B167" t="s">
        <v>43</v>
      </c>
      <c r="C167">
        <v>3</v>
      </c>
      <c r="D167">
        <f t="shared" si="12"/>
        <v>0.9144000000000001</v>
      </c>
      <c r="E167">
        <f t="shared" si="13"/>
        <v>1</v>
      </c>
      <c r="F167">
        <v>6.66</v>
      </c>
      <c r="G167">
        <v>191.4</v>
      </c>
      <c r="H167">
        <v>186</v>
      </c>
      <c r="I167">
        <v>124.5</v>
      </c>
      <c r="J167">
        <v>7.46</v>
      </c>
      <c r="K167" s="2">
        <v>23.499999999999996</v>
      </c>
    </row>
    <row r="168" spans="1:11" x14ac:dyDescent="0.25">
      <c r="A168" s="6">
        <v>44406</v>
      </c>
      <c r="B168" t="s">
        <v>43</v>
      </c>
      <c r="C168">
        <v>3</v>
      </c>
      <c r="D168">
        <f t="shared" si="12"/>
        <v>0.9144000000000001</v>
      </c>
      <c r="E168">
        <f t="shared" si="13"/>
        <v>1</v>
      </c>
      <c r="F168">
        <v>6.57</v>
      </c>
      <c r="G168">
        <v>194.7</v>
      </c>
      <c r="H168">
        <v>202.6</v>
      </c>
      <c r="I168">
        <v>126.6</v>
      </c>
      <c r="J168">
        <v>8.84</v>
      </c>
      <c r="K168" s="2">
        <v>27.111111111111107</v>
      </c>
    </row>
    <row r="169" spans="1:11" x14ac:dyDescent="0.25">
      <c r="A169" s="6">
        <v>44468</v>
      </c>
      <c r="B169" t="s">
        <v>43</v>
      </c>
      <c r="C169">
        <v>3</v>
      </c>
      <c r="D169">
        <f t="shared" si="12"/>
        <v>0.9144000000000001</v>
      </c>
      <c r="E169">
        <f t="shared" si="13"/>
        <v>1</v>
      </c>
      <c r="F169">
        <v>5.77</v>
      </c>
      <c r="G169">
        <v>149.5</v>
      </c>
      <c r="H169">
        <v>134.80000000000001</v>
      </c>
      <c r="I169">
        <v>97.2</v>
      </c>
      <c r="J169">
        <v>7.01</v>
      </c>
      <c r="K169" s="2">
        <v>19.444444444444443</v>
      </c>
    </row>
    <row r="170" spans="1:11" x14ac:dyDescent="0.25">
      <c r="A170" s="6">
        <v>44737</v>
      </c>
      <c r="B170" t="s">
        <v>43</v>
      </c>
      <c r="C170">
        <v>3</v>
      </c>
      <c r="D170">
        <f t="shared" si="12"/>
        <v>0.9144000000000001</v>
      </c>
      <c r="E170">
        <f t="shared" si="13"/>
        <v>1</v>
      </c>
      <c r="F170">
        <v>6.87</v>
      </c>
      <c r="G170">
        <v>191</v>
      </c>
      <c r="H170">
        <v>185</v>
      </c>
      <c r="I170">
        <v>124.6</v>
      </c>
      <c r="J170">
        <v>9.0299999999999994</v>
      </c>
      <c r="K170" s="2">
        <v>24.499999999999996</v>
      </c>
    </row>
    <row r="171" spans="1:11" x14ac:dyDescent="0.25">
      <c r="A171" s="6">
        <v>44768</v>
      </c>
      <c r="B171" t="s">
        <v>43</v>
      </c>
      <c r="C171">
        <v>3</v>
      </c>
      <c r="D171">
        <f t="shared" si="12"/>
        <v>0.9144000000000001</v>
      </c>
      <c r="E171">
        <f t="shared" si="13"/>
        <v>1</v>
      </c>
      <c r="F171">
        <v>6.12</v>
      </c>
      <c r="G171">
        <v>192.2</v>
      </c>
      <c r="H171">
        <v>204.2</v>
      </c>
      <c r="I171">
        <v>125</v>
      </c>
      <c r="J171">
        <v>9.0299999999999994</v>
      </c>
      <c r="K171" s="2">
        <v>28.222222222222221</v>
      </c>
    </row>
    <row r="172" spans="1:11" x14ac:dyDescent="0.25">
      <c r="A172" s="6">
        <v>44840</v>
      </c>
      <c r="B172" t="s">
        <v>43</v>
      </c>
      <c r="C172">
        <v>3</v>
      </c>
      <c r="D172">
        <f t="shared" si="12"/>
        <v>0.9144000000000001</v>
      </c>
      <c r="E172">
        <f t="shared" si="13"/>
        <v>1</v>
      </c>
      <c r="F172">
        <v>61.5</v>
      </c>
      <c r="G172">
        <v>187.2</v>
      </c>
      <c r="H172">
        <v>151.9</v>
      </c>
      <c r="I172">
        <v>121.9</v>
      </c>
      <c r="J172">
        <v>7.1</v>
      </c>
      <c r="K172" s="2">
        <v>15.111111111111112</v>
      </c>
    </row>
    <row r="173" spans="1:11" x14ac:dyDescent="0.25">
      <c r="A173" s="6">
        <v>45125</v>
      </c>
      <c r="B173" t="s">
        <v>43</v>
      </c>
      <c r="C173">
        <v>3</v>
      </c>
      <c r="D173">
        <f t="shared" si="12"/>
        <v>0.9144000000000001</v>
      </c>
      <c r="E173">
        <f t="shared" si="13"/>
        <v>1</v>
      </c>
      <c r="F173">
        <v>7.68</v>
      </c>
      <c r="G173">
        <v>182.4</v>
      </c>
      <c r="H173">
        <v>191.6</v>
      </c>
      <c r="I173">
        <v>118.5</v>
      </c>
      <c r="J173">
        <v>8.3800000000000008</v>
      </c>
      <c r="K173" s="2">
        <v>27.666666666666664</v>
      </c>
    </row>
    <row r="174" spans="1:11" x14ac:dyDescent="0.25">
      <c r="A174" s="6">
        <v>45197</v>
      </c>
      <c r="B174" t="s">
        <v>43</v>
      </c>
      <c r="C174">
        <v>3</v>
      </c>
      <c r="D174">
        <f t="shared" si="12"/>
        <v>0.9144000000000001</v>
      </c>
      <c r="E174">
        <f t="shared" si="13"/>
        <v>1</v>
      </c>
      <c r="F174">
        <v>7.49</v>
      </c>
      <c r="G174">
        <v>158.9</v>
      </c>
      <c r="J174">
        <v>7.01</v>
      </c>
      <c r="K174">
        <v>17.100000000000001</v>
      </c>
    </row>
    <row r="175" spans="1:11" x14ac:dyDescent="0.25">
      <c r="A175" s="6">
        <v>44372</v>
      </c>
      <c r="B175" t="s">
        <v>44</v>
      </c>
      <c r="C175">
        <v>3</v>
      </c>
      <c r="D175">
        <f t="shared" si="12"/>
        <v>0.9144000000000001</v>
      </c>
      <c r="E175">
        <f t="shared" si="13"/>
        <v>1</v>
      </c>
      <c r="F175">
        <v>7.1</v>
      </c>
      <c r="G175">
        <v>192.1</v>
      </c>
      <c r="H175">
        <v>186.6</v>
      </c>
      <c r="I175">
        <v>124.8</v>
      </c>
      <c r="J175">
        <v>7.6</v>
      </c>
      <c r="K175" s="2">
        <v>23.499999999999996</v>
      </c>
    </row>
    <row r="176" spans="1:11" x14ac:dyDescent="0.25">
      <c r="A176" s="6">
        <v>44372</v>
      </c>
      <c r="B176" t="s">
        <v>44</v>
      </c>
      <c r="C176">
        <v>6</v>
      </c>
      <c r="D176">
        <f t="shared" si="12"/>
        <v>1.8288000000000002</v>
      </c>
      <c r="E176">
        <f t="shared" si="13"/>
        <v>2</v>
      </c>
      <c r="F176">
        <v>6.87</v>
      </c>
      <c r="G176">
        <v>192.1</v>
      </c>
      <c r="H176">
        <v>186.2</v>
      </c>
      <c r="I176">
        <v>124.9</v>
      </c>
      <c r="J176">
        <v>7.63</v>
      </c>
      <c r="K176" s="2">
        <v>23.388888888888886</v>
      </c>
    </row>
    <row r="177" spans="1:11" x14ac:dyDescent="0.25">
      <c r="A177" s="6">
        <v>44372</v>
      </c>
      <c r="B177" t="s">
        <v>44</v>
      </c>
      <c r="C177">
        <v>10</v>
      </c>
      <c r="D177">
        <f t="shared" si="12"/>
        <v>3.048</v>
      </c>
      <c r="E177">
        <f t="shared" si="13"/>
        <v>3</v>
      </c>
      <c r="F177">
        <v>6.43</v>
      </c>
      <c r="G177">
        <v>191.7</v>
      </c>
      <c r="H177">
        <v>185.2</v>
      </c>
      <c r="I177">
        <v>124.6</v>
      </c>
      <c r="J177">
        <v>7.64</v>
      </c>
      <c r="K177" s="2">
        <v>23.222222222222221</v>
      </c>
    </row>
    <row r="178" spans="1:11" x14ac:dyDescent="0.25">
      <c r="A178" s="6">
        <v>44406</v>
      </c>
      <c r="B178" t="s">
        <v>44</v>
      </c>
      <c r="C178">
        <v>3</v>
      </c>
      <c r="D178">
        <f t="shared" si="12"/>
        <v>0.9144000000000001</v>
      </c>
      <c r="E178">
        <f t="shared" si="13"/>
        <v>1</v>
      </c>
      <c r="F178">
        <v>6.04</v>
      </c>
      <c r="G178">
        <v>194.6</v>
      </c>
      <c r="H178">
        <v>202.6</v>
      </c>
      <c r="I178">
        <v>126.5</v>
      </c>
      <c r="J178">
        <v>8.9</v>
      </c>
      <c r="K178" s="2">
        <v>27.111111111111107</v>
      </c>
    </row>
    <row r="179" spans="1:11" x14ac:dyDescent="0.25">
      <c r="A179" s="6">
        <v>44406</v>
      </c>
      <c r="B179" t="s">
        <v>44</v>
      </c>
      <c r="C179">
        <v>6</v>
      </c>
      <c r="D179">
        <f t="shared" si="12"/>
        <v>1.8288000000000002</v>
      </c>
      <c r="E179">
        <f t="shared" si="13"/>
        <v>2</v>
      </c>
      <c r="F179">
        <v>5.81</v>
      </c>
      <c r="G179">
        <v>194.7</v>
      </c>
      <c r="H179">
        <v>202.6</v>
      </c>
      <c r="I179">
        <v>126.6</v>
      </c>
      <c r="J179">
        <v>8.91</v>
      </c>
      <c r="K179" s="2">
        <v>27.111111111111107</v>
      </c>
    </row>
    <row r="180" spans="1:11" x14ac:dyDescent="0.25">
      <c r="A180" s="6">
        <v>44406</v>
      </c>
      <c r="B180" t="s">
        <v>44</v>
      </c>
      <c r="C180">
        <v>10</v>
      </c>
      <c r="D180">
        <f t="shared" si="12"/>
        <v>3.048</v>
      </c>
      <c r="E180">
        <f t="shared" si="13"/>
        <v>3</v>
      </c>
      <c r="F180">
        <v>5.8</v>
      </c>
      <c r="G180">
        <v>194.6</v>
      </c>
      <c r="H180">
        <v>202.3</v>
      </c>
      <c r="I180">
        <v>126.5</v>
      </c>
      <c r="J180">
        <v>8.84</v>
      </c>
      <c r="K180" s="2">
        <v>27.055555555555557</v>
      </c>
    </row>
    <row r="181" spans="1:11" x14ac:dyDescent="0.25">
      <c r="A181" s="6">
        <v>44468</v>
      </c>
      <c r="B181" t="s">
        <v>44</v>
      </c>
      <c r="C181">
        <v>3</v>
      </c>
      <c r="D181">
        <f t="shared" si="12"/>
        <v>0.9144000000000001</v>
      </c>
      <c r="E181">
        <f t="shared" si="13"/>
        <v>1</v>
      </c>
      <c r="F181">
        <v>5.77</v>
      </c>
      <c r="G181">
        <v>149.6</v>
      </c>
      <c r="H181">
        <v>135.1</v>
      </c>
      <c r="I181">
        <v>97.2</v>
      </c>
      <c r="J181">
        <v>7.05</v>
      </c>
      <c r="K181" s="2">
        <v>19.944444444444446</v>
      </c>
    </row>
    <row r="182" spans="1:11" x14ac:dyDescent="0.25">
      <c r="A182" s="6">
        <v>44468</v>
      </c>
      <c r="B182" t="s">
        <v>44</v>
      </c>
      <c r="C182">
        <v>6</v>
      </c>
      <c r="D182">
        <f t="shared" si="12"/>
        <v>1.8288000000000002</v>
      </c>
      <c r="E182">
        <f t="shared" si="13"/>
        <v>2</v>
      </c>
      <c r="F182">
        <v>5.73</v>
      </c>
      <c r="G182">
        <v>149.5</v>
      </c>
      <c r="H182">
        <v>134.30000000000001</v>
      </c>
      <c r="I182">
        <v>97.1</v>
      </c>
      <c r="J182">
        <v>7.03</v>
      </c>
      <c r="K182" s="2">
        <v>19.722222222222221</v>
      </c>
    </row>
    <row r="183" spans="1:11" x14ac:dyDescent="0.25">
      <c r="A183" s="6">
        <v>44468</v>
      </c>
      <c r="B183" t="s">
        <v>44</v>
      </c>
      <c r="C183">
        <v>10</v>
      </c>
      <c r="D183">
        <f t="shared" si="12"/>
        <v>3.048</v>
      </c>
      <c r="E183">
        <f t="shared" si="13"/>
        <v>3</v>
      </c>
      <c r="F183">
        <v>5.85</v>
      </c>
      <c r="G183">
        <v>149.30000000000001</v>
      </c>
      <c r="H183">
        <v>133.9</v>
      </c>
      <c r="I183">
        <v>97</v>
      </c>
      <c r="J183">
        <v>6.99</v>
      </c>
      <c r="K183" s="2">
        <v>19.611111111111111</v>
      </c>
    </row>
    <row r="184" spans="1:11" x14ac:dyDescent="0.25">
      <c r="A184" s="6">
        <v>44737</v>
      </c>
      <c r="B184" t="s">
        <v>44</v>
      </c>
      <c r="C184">
        <v>3</v>
      </c>
      <c r="D184">
        <f t="shared" si="12"/>
        <v>0.9144000000000001</v>
      </c>
      <c r="E184">
        <f t="shared" si="13"/>
        <v>1</v>
      </c>
      <c r="F184">
        <v>6</v>
      </c>
      <c r="G184">
        <v>192</v>
      </c>
      <c r="H184">
        <v>199.1</v>
      </c>
      <c r="I184">
        <v>124.6</v>
      </c>
      <c r="J184">
        <v>8.89</v>
      </c>
      <c r="K184" s="2">
        <v>24.499999999999996</v>
      </c>
    </row>
    <row r="185" spans="1:11" x14ac:dyDescent="0.25">
      <c r="A185" s="6">
        <v>44737</v>
      </c>
      <c r="B185" t="s">
        <v>44</v>
      </c>
      <c r="C185">
        <v>6</v>
      </c>
      <c r="D185">
        <f t="shared" si="12"/>
        <v>1.8288000000000002</v>
      </c>
      <c r="E185">
        <f t="shared" si="13"/>
        <v>2</v>
      </c>
      <c r="F185">
        <v>6.1</v>
      </c>
      <c r="G185">
        <v>192.1</v>
      </c>
      <c r="H185">
        <v>198</v>
      </c>
      <c r="I185">
        <v>124.9</v>
      </c>
      <c r="J185">
        <v>8.8000000000000007</v>
      </c>
      <c r="K185" s="2">
        <v>22.777777777777779</v>
      </c>
    </row>
    <row r="186" spans="1:11" x14ac:dyDescent="0.25">
      <c r="A186" s="6">
        <v>44737</v>
      </c>
      <c r="B186" t="s">
        <v>44</v>
      </c>
      <c r="C186">
        <v>10</v>
      </c>
      <c r="D186">
        <f t="shared" si="12"/>
        <v>3.048</v>
      </c>
      <c r="E186">
        <f t="shared" si="13"/>
        <v>3</v>
      </c>
      <c r="F186">
        <v>6.33</v>
      </c>
      <c r="G186">
        <v>191.9</v>
      </c>
      <c r="H186">
        <v>198</v>
      </c>
      <c r="I186">
        <v>124.6</v>
      </c>
      <c r="J186">
        <v>8.9</v>
      </c>
      <c r="K186" s="2">
        <v>22.777777777777779</v>
      </c>
    </row>
    <row r="187" spans="1:11" x14ac:dyDescent="0.25">
      <c r="A187" s="6">
        <v>44768</v>
      </c>
      <c r="B187" t="s">
        <v>44</v>
      </c>
      <c r="C187">
        <v>3</v>
      </c>
      <c r="D187">
        <f t="shared" si="12"/>
        <v>0.9144000000000001</v>
      </c>
      <c r="E187">
        <f t="shared" si="13"/>
        <v>1</v>
      </c>
      <c r="F187">
        <v>5.8</v>
      </c>
      <c r="G187">
        <v>191.4</v>
      </c>
      <c r="H187">
        <v>202.9</v>
      </c>
      <c r="I187">
        <v>124.4</v>
      </c>
      <c r="J187">
        <v>8.89</v>
      </c>
      <c r="K187" s="2">
        <v>28.166666666666668</v>
      </c>
    </row>
    <row r="188" spans="1:11" x14ac:dyDescent="0.25">
      <c r="A188" s="6">
        <v>44768</v>
      </c>
      <c r="B188" t="s">
        <v>44</v>
      </c>
      <c r="C188">
        <v>6</v>
      </c>
      <c r="D188">
        <f t="shared" si="12"/>
        <v>1.8288000000000002</v>
      </c>
      <c r="E188">
        <f t="shared" si="13"/>
        <v>2</v>
      </c>
      <c r="F188">
        <v>5.93</v>
      </c>
      <c r="G188">
        <v>191.4</v>
      </c>
      <c r="H188">
        <v>202.8</v>
      </c>
      <c r="I188">
        <v>124.4</v>
      </c>
      <c r="J188">
        <v>8.8699999999999992</v>
      </c>
      <c r="K188" s="2">
        <v>28.111111111111107</v>
      </c>
    </row>
    <row r="189" spans="1:11" x14ac:dyDescent="0.25">
      <c r="A189" s="6">
        <v>44768</v>
      </c>
      <c r="B189" t="s">
        <v>44</v>
      </c>
      <c r="C189">
        <v>10</v>
      </c>
      <c r="D189">
        <f t="shared" si="12"/>
        <v>3.048</v>
      </c>
      <c r="E189">
        <f t="shared" si="13"/>
        <v>3</v>
      </c>
      <c r="F189">
        <v>6</v>
      </c>
      <c r="G189">
        <v>191.4</v>
      </c>
      <c r="H189">
        <v>202.1</v>
      </c>
      <c r="I189">
        <v>124.4</v>
      </c>
      <c r="J189">
        <v>8.9</v>
      </c>
      <c r="K189" s="2">
        <v>27.888888888888889</v>
      </c>
    </row>
    <row r="190" spans="1:11" x14ac:dyDescent="0.25">
      <c r="A190" s="6">
        <v>44840</v>
      </c>
      <c r="B190" t="s">
        <v>44</v>
      </c>
      <c r="C190">
        <v>3</v>
      </c>
      <c r="D190">
        <f t="shared" si="12"/>
        <v>0.9144000000000001</v>
      </c>
      <c r="E190">
        <f t="shared" si="13"/>
        <v>1</v>
      </c>
      <c r="F190">
        <v>6.08</v>
      </c>
      <c r="G190">
        <v>187.8</v>
      </c>
      <c r="H190">
        <v>152.4</v>
      </c>
      <c r="I190">
        <v>122.1</v>
      </c>
      <c r="J190">
        <v>7.19</v>
      </c>
      <c r="K190" s="2">
        <v>15.111111111111112</v>
      </c>
    </row>
    <row r="191" spans="1:11" x14ac:dyDescent="0.25">
      <c r="A191" s="6">
        <v>44840</v>
      </c>
      <c r="B191" t="s">
        <v>44</v>
      </c>
      <c r="C191">
        <v>10</v>
      </c>
      <c r="D191">
        <f t="shared" si="12"/>
        <v>3.048</v>
      </c>
      <c r="E191">
        <f t="shared" si="13"/>
        <v>3</v>
      </c>
      <c r="F191">
        <v>6.09</v>
      </c>
      <c r="G191">
        <v>187.8</v>
      </c>
      <c r="H191">
        <v>151</v>
      </c>
      <c r="I191">
        <v>122.1</v>
      </c>
      <c r="J191">
        <v>6.98</v>
      </c>
      <c r="K191" s="2">
        <v>14.722222222222221</v>
      </c>
    </row>
    <row r="192" spans="1:11" x14ac:dyDescent="0.25">
      <c r="A192" s="6">
        <v>45125</v>
      </c>
      <c r="B192" t="s">
        <v>44</v>
      </c>
      <c r="C192">
        <v>3</v>
      </c>
      <c r="D192">
        <f t="shared" si="12"/>
        <v>0.9144000000000001</v>
      </c>
      <c r="E192">
        <f t="shared" si="13"/>
        <v>1</v>
      </c>
      <c r="F192">
        <v>7.67</v>
      </c>
      <c r="G192">
        <v>182</v>
      </c>
      <c r="H192">
        <v>190.7</v>
      </c>
      <c r="I192">
        <v>118.3</v>
      </c>
      <c r="J192">
        <v>8.49</v>
      </c>
      <c r="K192" s="2">
        <v>27.5</v>
      </c>
    </row>
    <row r="193" spans="1:11" x14ac:dyDescent="0.25">
      <c r="A193" s="6">
        <v>45125</v>
      </c>
      <c r="B193" t="s">
        <v>44</v>
      </c>
      <c r="C193">
        <v>10</v>
      </c>
      <c r="D193">
        <f t="shared" si="12"/>
        <v>3.048</v>
      </c>
      <c r="E193">
        <f t="shared" si="13"/>
        <v>3</v>
      </c>
      <c r="F193">
        <v>6.43</v>
      </c>
      <c r="G193">
        <v>182</v>
      </c>
      <c r="H193">
        <v>183.4</v>
      </c>
      <c r="I193">
        <v>118.1</v>
      </c>
      <c r="J193">
        <v>7.52</v>
      </c>
      <c r="K193" s="2">
        <v>25.444444444444443</v>
      </c>
    </row>
    <row r="194" spans="1:11" x14ac:dyDescent="0.25">
      <c r="A194" s="6">
        <v>45197</v>
      </c>
      <c r="B194" t="s">
        <v>44</v>
      </c>
      <c r="C194">
        <v>10</v>
      </c>
      <c r="D194">
        <f t="shared" ref="D194:D257" si="18">C194*0.3048</f>
        <v>3.048</v>
      </c>
      <c r="E194">
        <f t="shared" ref="E194:E257" si="19">ROUND(D194*2,0)/2</f>
        <v>3</v>
      </c>
      <c r="F194">
        <v>7.49</v>
      </c>
      <c r="G194">
        <v>158.69999999999999</v>
      </c>
      <c r="J194">
        <v>6.98</v>
      </c>
      <c r="K194">
        <v>17</v>
      </c>
    </row>
    <row r="195" spans="1:11" x14ac:dyDescent="0.25">
      <c r="A195" s="6">
        <v>44372</v>
      </c>
      <c r="B195" t="s">
        <v>45</v>
      </c>
      <c r="C195">
        <v>3</v>
      </c>
      <c r="D195">
        <f t="shared" si="18"/>
        <v>0.9144000000000001</v>
      </c>
      <c r="E195">
        <f t="shared" si="19"/>
        <v>1</v>
      </c>
      <c r="F195">
        <v>7.06</v>
      </c>
      <c r="G195">
        <v>191.6</v>
      </c>
      <c r="H195">
        <v>183</v>
      </c>
      <c r="I195">
        <v>124.5</v>
      </c>
      <c r="J195">
        <v>7.54</v>
      </c>
      <c r="K195" s="2">
        <v>22.666666666666664</v>
      </c>
    </row>
    <row r="196" spans="1:11" x14ac:dyDescent="0.25">
      <c r="A196" s="6">
        <v>44406</v>
      </c>
      <c r="B196" t="s">
        <v>45</v>
      </c>
      <c r="C196">
        <v>3</v>
      </c>
      <c r="D196">
        <f t="shared" si="18"/>
        <v>0.9144000000000001</v>
      </c>
      <c r="E196">
        <f t="shared" si="19"/>
        <v>1</v>
      </c>
      <c r="F196">
        <v>5.92</v>
      </c>
      <c r="G196">
        <v>194.5</v>
      </c>
      <c r="H196">
        <v>201.5</v>
      </c>
      <c r="I196">
        <v>126.4</v>
      </c>
      <c r="J196">
        <v>8.8699999999999992</v>
      </c>
      <c r="K196" s="2">
        <v>26.888888888888893</v>
      </c>
    </row>
    <row r="197" spans="1:11" x14ac:dyDescent="0.25">
      <c r="A197" s="6">
        <v>44406</v>
      </c>
      <c r="B197" t="s">
        <v>45</v>
      </c>
      <c r="C197">
        <v>6</v>
      </c>
      <c r="D197">
        <f t="shared" si="18"/>
        <v>1.8288000000000002</v>
      </c>
      <c r="E197">
        <f t="shared" si="19"/>
        <v>2</v>
      </c>
      <c r="F197">
        <v>6.15</v>
      </c>
      <c r="G197">
        <v>194.6</v>
      </c>
      <c r="H197">
        <v>201.5</v>
      </c>
      <c r="I197">
        <v>126.5</v>
      </c>
      <c r="J197">
        <v>8.9</v>
      </c>
      <c r="K197" s="2">
        <v>26.888888888888893</v>
      </c>
    </row>
    <row r="198" spans="1:11" x14ac:dyDescent="0.25">
      <c r="A198" s="6">
        <v>44468</v>
      </c>
      <c r="B198" t="s">
        <v>45</v>
      </c>
      <c r="C198">
        <v>3</v>
      </c>
      <c r="D198">
        <f t="shared" si="18"/>
        <v>0.9144000000000001</v>
      </c>
      <c r="E198">
        <f t="shared" si="19"/>
        <v>1</v>
      </c>
      <c r="F198">
        <v>5.88</v>
      </c>
      <c r="G198">
        <v>149.80000000000001</v>
      </c>
      <c r="H198">
        <v>136</v>
      </c>
      <c r="I198">
        <v>97</v>
      </c>
      <c r="J198">
        <v>7.05</v>
      </c>
      <c r="K198" s="2">
        <v>20.166666666666664</v>
      </c>
    </row>
    <row r="199" spans="1:11" x14ac:dyDescent="0.25">
      <c r="A199" s="6">
        <v>44737</v>
      </c>
      <c r="B199" t="s">
        <v>45</v>
      </c>
      <c r="C199">
        <v>3</v>
      </c>
      <c r="D199">
        <f t="shared" si="18"/>
        <v>0.9144000000000001</v>
      </c>
      <c r="E199">
        <f t="shared" si="19"/>
        <v>1</v>
      </c>
      <c r="F199">
        <v>6</v>
      </c>
      <c r="G199">
        <v>191</v>
      </c>
      <c r="H199">
        <v>200</v>
      </c>
      <c r="I199">
        <v>124.4</v>
      </c>
      <c r="J199">
        <v>8.99</v>
      </c>
      <c r="K199" s="2">
        <v>23.111111111111107</v>
      </c>
    </row>
    <row r="200" spans="1:11" x14ac:dyDescent="0.25">
      <c r="A200" s="6">
        <v>44768</v>
      </c>
      <c r="B200" t="s">
        <v>45</v>
      </c>
      <c r="C200">
        <v>3</v>
      </c>
      <c r="D200">
        <f t="shared" si="18"/>
        <v>0.9144000000000001</v>
      </c>
      <c r="E200">
        <f t="shared" si="19"/>
        <v>1</v>
      </c>
      <c r="F200">
        <v>6</v>
      </c>
      <c r="G200">
        <v>191.3</v>
      </c>
      <c r="H200">
        <v>201.6</v>
      </c>
      <c r="I200">
        <v>124.4</v>
      </c>
      <c r="J200">
        <v>8.76</v>
      </c>
      <c r="K200" s="2">
        <v>27.833333333333329</v>
      </c>
    </row>
    <row r="201" spans="1:11" x14ac:dyDescent="0.25">
      <c r="A201" s="6">
        <v>44768</v>
      </c>
      <c r="B201" t="s">
        <v>45</v>
      </c>
      <c r="C201">
        <v>6</v>
      </c>
      <c r="D201">
        <f t="shared" si="18"/>
        <v>1.8288000000000002</v>
      </c>
      <c r="E201">
        <f t="shared" si="19"/>
        <v>2</v>
      </c>
      <c r="F201">
        <v>6.15</v>
      </c>
      <c r="G201">
        <v>194.6</v>
      </c>
      <c r="H201">
        <v>201.5</v>
      </c>
      <c r="I201">
        <v>126.5</v>
      </c>
      <c r="J201">
        <v>8.9</v>
      </c>
      <c r="K201" s="2">
        <v>26.888888888888893</v>
      </c>
    </row>
    <row r="202" spans="1:11" x14ac:dyDescent="0.25">
      <c r="A202" s="6">
        <v>44840</v>
      </c>
      <c r="B202" t="s">
        <v>45</v>
      </c>
      <c r="C202">
        <v>3</v>
      </c>
      <c r="D202">
        <f t="shared" si="18"/>
        <v>0.9144000000000001</v>
      </c>
      <c r="E202">
        <f t="shared" si="19"/>
        <v>1</v>
      </c>
      <c r="F202">
        <v>6.45</v>
      </c>
      <c r="G202">
        <v>186.9</v>
      </c>
      <c r="H202">
        <v>150.4</v>
      </c>
      <c r="I202">
        <v>121.5</v>
      </c>
      <c r="J202">
        <v>7.27</v>
      </c>
      <c r="K202" s="2">
        <v>14.777777777777779</v>
      </c>
    </row>
    <row r="203" spans="1:11" x14ac:dyDescent="0.25">
      <c r="A203" s="6">
        <v>45125</v>
      </c>
      <c r="B203" t="s">
        <v>45</v>
      </c>
      <c r="C203">
        <v>3</v>
      </c>
      <c r="D203">
        <f t="shared" si="18"/>
        <v>0.9144000000000001</v>
      </c>
      <c r="E203">
        <f t="shared" si="19"/>
        <v>1</v>
      </c>
      <c r="F203">
        <v>7.27</v>
      </c>
      <c r="G203">
        <v>181.9</v>
      </c>
      <c r="H203">
        <v>190.2</v>
      </c>
      <c r="I203">
        <v>118.3</v>
      </c>
      <c r="J203">
        <v>7.92</v>
      </c>
      <c r="K203" s="2">
        <v>27.388888888888886</v>
      </c>
    </row>
    <row r="204" spans="1:11" x14ac:dyDescent="0.25">
      <c r="A204" s="6">
        <v>45197</v>
      </c>
      <c r="B204" t="s">
        <v>45</v>
      </c>
      <c r="C204">
        <v>3</v>
      </c>
      <c r="D204">
        <f t="shared" si="18"/>
        <v>0.9144000000000001</v>
      </c>
      <c r="E204">
        <f t="shared" si="19"/>
        <v>1</v>
      </c>
      <c r="F204">
        <v>7.55</v>
      </c>
      <c r="G204">
        <v>157.9</v>
      </c>
      <c r="J204">
        <v>6.96</v>
      </c>
      <c r="K204">
        <v>16.899999999999999</v>
      </c>
    </row>
    <row r="205" spans="1:11" x14ac:dyDescent="0.25">
      <c r="A205" s="6">
        <v>44318</v>
      </c>
      <c r="B205" t="s">
        <v>19</v>
      </c>
      <c r="C205">
        <v>10</v>
      </c>
      <c r="D205">
        <f t="shared" si="18"/>
        <v>3.048</v>
      </c>
      <c r="E205">
        <f t="shared" si="19"/>
        <v>3</v>
      </c>
      <c r="F205">
        <v>8.7200000000000006</v>
      </c>
      <c r="G205">
        <v>154.9</v>
      </c>
      <c r="H205">
        <v>122</v>
      </c>
      <c r="I205">
        <v>100.7</v>
      </c>
      <c r="J205">
        <v>7.56</v>
      </c>
      <c r="K205" s="2">
        <v>13.888888888888889</v>
      </c>
    </row>
    <row r="206" spans="1:11" x14ac:dyDescent="0.25">
      <c r="A206" s="6">
        <v>44318</v>
      </c>
      <c r="B206" t="s">
        <v>19</v>
      </c>
      <c r="C206">
        <v>20</v>
      </c>
      <c r="D206">
        <f t="shared" si="18"/>
        <v>6.0960000000000001</v>
      </c>
      <c r="E206">
        <f t="shared" si="19"/>
        <v>6</v>
      </c>
      <c r="F206">
        <v>9.44</v>
      </c>
      <c r="G206">
        <v>154.4</v>
      </c>
      <c r="H206">
        <v>117.9</v>
      </c>
      <c r="I206">
        <v>100.2</v>
      </c>
      <c r="J206">
        <v>7.56</v>
      </c>
      <c r="K206" s="2">
        <v>12.5</v>
      </c>
    </row>
    <row r="207" spans="1:11" x14ac:dyDescent="0.25">
      <c r="A207" s="6">
        <v>44368</v>
      </c>
      <c r="B207" t="s">
        <v>19</v>
      </c>
      <c r="C207">
        <v>10</v>
      </c>
      <c r="D207">
        <f t="shared" si="18"/>
        <v>3.048</v>
      </c>
      <c r="E207">
        <f t="shared" si="19"/>
        <v>3</v>
      </c>
      <c r="F207">
        <v>6.76</v>
      </c>
      <c r="G207">
        <v>158</v>
      </c>
      <c r="H207">
        <v>156.30000000000001</v>
      </c>
      <c r="I207">
        <v>102.7</v>
      </c>
      <c r="J207">
        <v>7.66</v>
      </c>
      <c r="K207" s="2">
        <v>24.388888888888893</v>
      </c>
    </row>
    <row r="208" spans="1:11" x14ac:dyDescent="0.25">
      <c r="A208" s="6">
        <v>44368</v>
      </c>
      <c r="B208" t="s">
        <v>19</v>
      </c>
      <c r="C208">
        <v>20</v>
      </c>
      <c r="D208">
        <f t="shared" si="18"/>
        <v>6.0960000000000001</v>
      </c>
      <c r="E208">
        <f t="shared" si="19"/>
        <v>6</v>
      </c>
      <c r="F208">
        <v>9.0299999999999994</v>
      </c>
      <c r="G208">
        <v>155.6</v>
      </c>
      <c r="H208">
        <v>134.80000000000001</v>
      </c>
      <c r="I208">
        <v>101.1</v>
      </c>
      <c r="J208">
        <v>7.75</v>
      </c>
      <c r="K208" s="2">
        <v>18.000000000000004</v>
      </c>
    </row>
    <row r="209" spans="1:11" x14ac:dyDescent="0.25">
      <c r="A209" s="6">
        <v>44368</v>
      </c>
      <c r="B209" t="s">
        <v>19</v>
      </c>
      <c r="C209">
        <v>30</v>
      </c>
      <c r="D209">
        <f t="shared" si="18"/>
        <v>9.1440000000000001</v>
      </c>
      <c r="E209">
        <f t="shared" si="19"/>
        <v>9</v>
      </c>
      <c r="F209">
        <v>10.06</v>
      </c>
      <c r="G209">
        <v>154.69999999999999</v>
      </c>
      <c r="H209">
        <v>113</v>
      </c>
      <c r="I209">
        <v>100.6</v>
      </c>
      <c r="J209">
        <v>7.57</v>
      </c>
      <c r="K209" s="2">
        <v>10.888888888888889</v>
      </c>
    </row>
    <row r="210" spans="1:11" x14ac:dyDescent="0.25">
      <c r="A210" s="6">
        <v>44368</v>
      </c>
      <c r="B210" t="s">
        <v>19</v>
      </c>
      <c r="C210">
        <v>40</v>
      </c>
      <c r="D210">
        <f t="shared" si="18"/>
        <v>12.192</v>
      </c>
      <c r="E210">
        <f t="shared" si="19"/>
        <v>12</v>
      </c>
      <c r="F210">
        <v>8.11</v>
      </c>
      <c r="G210">
        <v>154.4</v>
      </c>
      <c r="H210">
        <v>104.3</v>
      </c>
      <c r="I210">
        <v>100.3</v>
      </c>
      <c r="J210">
        <v>7.2</v>
      </c>
      <c r="K210" s="2">
        <v>7.9999999999999991</v>
      </c>
    </row>
    <row r="211" spans="1:11" x14ac:dyDescent="0.25">
      <c r="A211" s="6">
        <v>44396</v>
      </c>
      <c r="B211" t="s">
        <v>19</v>
      </c>
      <c r="C211">
        <v>10</v>
      </c>
      <c r="D211">
        <f t="shared" si="18"/>
        <v>3.048</v>
      </c>
      <c r="E211">
        <f t="shared" si="19"/>
        <v>3</v>
      </c>
      <c r="F211">
        <v>6.03</v>
      </c>
      <c r="G211">
        <v>160.19999999999999</v>
      </c>
      <c r="H211">
        <v>167</v>
      </c>
      <c r="I211">
        <v>104.1</v>
      </c>
      <c r="J211">
        <v>2.97</v>
      </c>
      <c r="K211" s="2">
        <v>27.222222222222221</v>
      </c>
    </row>
    <row r="212" spans="1:11" x14ac:dyDescent="0.25">
      <c r="A212" s="6">
        <v>44396</v>
      </c>
      <c r="B212" t="s">
        <v>19</v>
      </c>
      <c r="C212">
        <v>20</v>
      </c>
      <c r="D212">
        <f t="shared" si="18"/>
        <v>6.0960000000000001</v>
      </c>
      <c r="E212">
        <f t="shared" si="19"/>
        <v>6</v>
      </c>
      <c r="F212">
        <v>7.04</v>
      </c>
      <c r="G212">
        <v>158.80000000000001</v>
      </c>
      <c r="H212">
        <v>144.1</v>
      </c>
      <c r="I212">
        <v>102.1</v>
      </c>
      <c r="J212">
        <v>7.65</v>
      </c>
      <c r="K212" s="2">
        <v>20.388888888888889</v>
      </c>
    </row>
    <row r="213" spans="1:11" x14ac:dyDescent="0.25">
      <c r="A213" s="6">
        <v>44396</v>
      </c>
      <c r="B213" t="s">
        <v>19</v>
      </c>
      <c r="C213">
        <v>30</v>
      </c>
      <c r="D213">
        <f t="shared" si="18"/>
        <v>9.1440000000000001</v>
      </c>
      <c r="E213">
        <f t="shared" si="19"/>
        <v>9</v>
      </c>
      <c r="F213">
        <v>8.8000000000000007</v>
      </c>
      <c r="G213">
        <v>155.69999999999999</v>
      </c>
      <c r="H213">
        <v>120.4</v>
      </c>
      <c r="I213">
        <v>101.1</v>
      </c>
      <c r="J213">
        <v>7.56</v>
      </c>
      <c r="K213" s="2">
        <v>13.166666666666668</v>
      </c>
    </row>
    <row r="214" spans="1:11" x14ac:dyDescent="0.25">
      <c r="A214" s="6">
        <v>44396</v>
      </c>
      <c r="B214" t="s">
        <v>19</v>
      </c>
      <c r="C214" s="4">
        <v>40</v>
      </c>
      <c r="D214">
        <f t="shared" si="18"/>
        <v>12.192</v>
      </c>
      <c r="E214">
        <f t="shared" si="19"/>
        <v>12</v>
      </c>
      <c r="F214">
        <v>6.83</v>
      </c>
      <c r="G214">
        <v>155.80000000000001</v>
      </c>
      <c r="H214">
        <v>105.7</v>
      </c>
      <c r="I214">
        <v>101.2</v>
      </c>
      <c r="J214">
        <v>7.32</v>
      </c>
      <c r="K214" s="2">
        <v>8.1666666666666679</v>
      </c>
    </row>
    <row r="215" spans="1:11" x14ac:dyDescent="0.25">
      <c r="A215" s="6">
        <v>44431</v>
      </c>
      <c r="B215" t="s">
        <v>19</v>
      </c>
      <c r="C215">
        <v>10</v>
      </c>
      <c r="D215">
        <f t="shared" si="18"/>
        <v>3.048</v>
      </c>
      <c r="E215">
        <f t="shared" si="19"/>
        <v>3</v>
      </c>
      <c r="F215">
        <v>6</v>
      </c>
      <c r="G215">
        <v>158</v>
      </c>
      <c r="H215">
        <v>162</v>
      </c>
      <c r="I215">
        <v>103</v>
      </c>
      <c r="J215">
        <v>8</v>
      </c>
      <c r="K215" s="2">
        <v>26.111111111111111</v>
      </c>
    </row>
    <row r="216" spans="1:11" x14ac:dyDescent="0.25">
      <c r="A216" s="6">
        <v>44431</v>
      </c>
      <c r="B216" t="s">
        <v>19</v>
      </c>
      <c r="C216">
        <v>20</v>
      </c>
      <c r="D216">
        <f t="shared" si="18"/>
        <v>6.0960000000000001</v>
      </c>
      <c r="E216">
        <f t="shared" si="19"/>
        <v>6</v>
      </c>
      <c r="F216">
        <v>6</v>
      </c>
      <c r="G216">
        <v>158</v>
      </c>
      <c r="H216">
        <v>162</v>
      </c>
      <c r="I216">
        <v>103</v>
      </c>
      <c r="J216">
        <v>8</v>
      </c>
      <c r="K216" s="2">
        <v>26.111111111111111</v>
      </c>
    </row>
    <row r="217" spans="1:11" x14ac:dyDescent="0.25">
      <c r="A217" s="6">
        <v>44431</v>
      </c>
      <c r="B217" t="s">
        <v>19</v>
      </c>
      <c r="C217">
        <v>30</v>
      </c>
      <c r="D217">
        <f t="shared" si="18"/>
        <v>9.1440000000000001</v>
      </c>
      <c r="E217">
        <f t="shared" si="19"/>
        <v>9</v>
      </c>
      <c r="F217">
        <v>8</v>
      </c>
      <c r="G217">
        <v>155</v>
      </c>
      <c r="H217">
        <v>125</v>
      </c>
      <c r="I217">
        <v>101</v>
      </c>
      <c r="J217">
        <v>7.5</v>
      </c>
      <c r="K217" s="2">
        <v>15</v>
      </c>
    </row>
    <row r="218" spans="1:11" x14ac:dyDescent="0.25">
      <c r="A218" s="6">
        <v>44431</v>
      </c>
      <c r="B218" t="s">
        <v>19</v>
      </c>
      <c r="C218">
        <v>40</v>
      </c>
      <c r="D218">
        <f t="shared" si="18"/>
        <v>12.192</v>
      </c>
      <c r="E218">
        <f t="shared" si="19"/>
        <v>12</v>
      </c>
      <c r="F218">
        <v>7</v>
      </c>
      <c r="G218">
        <v>155</v>
      </c>
      <c r="H218">
        <v>110</v>
      </c>
      <c r="I218">
        <v>101</v>
      </c>
      <c r="J218">
        <v>7</v>
      </c>
      <c r="K218" s="2">
        <v>9.4444444444444446</v>
      </c>
    </row>
    <row r="219" spans="1:11" x14ac:dyDescent="0.25">
      <c r="A219" s="6">
        <v>44468</v>
      </c>
      <c r="B219" t="s">
        <v>19</v>
      </c>
      <c r="C219">
        <v>10</v>
      </c>
      <c r="D219">
        <f t="shared" si="18"/>
        <v>3.048</v>
      </c>
      <c r="E219">
        <f t="shared" si="19"/>
        <v>3</v>
      </c>
      <c r="F219">
        <v>5.6</v>
      </c>
      <c r="G219">
        <v>148.30000000000001</v>
      </c>
      <c r="H219">
        <v>137.80000000000001</v>
      </c>
      <c r="I219">
        <v>96.4</v>
      </c>
      <c r="J219">
        <v>7.41</v>
      </c>
      <c r="K219" s="2">
        <v>21.277777777777775</v>
      </c>
    </row>
    <row r="220" spans="1:11" x14ac:dyDescent="0.25">
      <c r="A220" s="6">
        <v>44468</v>
      </c>
      <c r="B220" t="s">
        <v>19</v>
      </c>
      <c r="C220">
        <v>20</v>
      </c>
      <c r="D220">
        <f t="shared" si="18"/>
        <v>6.0960000000000001</v>
      </c>
      <c r="E220">
        <f t="shared" si="19"/>
        <v>6</v>
      </c>
      <c r="F220">
        <v>5.86</v>
      </c>
      <c r="G220">
        <v>148.19999999999999</v>
      </c>
      <c r="H220">
        <v>137</v>
      </c>
      <c r="I220">
        <v>96.4</v>
      </c>
      <c r="J220">
        <v>7.4</v>
      </c>
      <c r="K220" s="2">
        <v>21.277777777777775</v>
      </c>
    </row>
    <row r="221" spans="1:11" x14ac:dyDescent="0.25">
      <c r="A221" s="6">
        <v>44468</v>
      </c>
      <c r="B221" t="s">
        <v>19</v>
      </c>
      <c r="C221">
        <v>30</v>
      </c>
      <c r="D221">
        <f t="shared" si="18"/>
        <v>9.1440000000000001</v>
      </c>
      <c r="E221">
        <f t="shared" si="19"/>
        <v>9</v>
      </c>
      <c r="F221">
        <v>2.81</v>
      </c>
      <c r="G221">
        <v>153.80000000000001</v>
      </c>
      <c r="H221">
        <v>134.6</v>
      </c>
      <c r="I221">
        <v>99.9</v>
      </c>
      <c r="J221">
        <v>6.82</v>
      </c>
      <c r="K221" s="2">
        <v>18.333333333333332</v>
      </c>
    </row>
    <row r="222" spans="1:11" x14ac:dyDescent="0.25">
      <c r="A222" s="6">
        <v>44468</v>
      </c>
      <c r="B222" t="s">
        <v>19</v>
      </c>
      <c r="C222">
        <v>40</v>
      </c>
      <c r="D222">
        <f t="shared" si="18"/>
        <v>12.192</v>
      </c>
      <c r="E222">
        <f t="shared" si="19"/>
        <v>12</v>
      </c>
      <c r="F222">
        <v>3.73</v>
      </c>
      <c r="G222">
        <v>156.30000000000001</v>
      </c>
      <c r="H222">
        <v>116</v>
      </c>
      <c r="I222">
        <v>101.6</v>
      </c>
      <c r="J222">
        <v>6.76</v>
      </c>
      <c r="K222" s="2">
        <v>11.666666666666666</v>
      </c>
    </row>
    <row r="223" spans="1:11" x14ac:dyDescent="0.25">
      <c r="A223" s="6">
        <v>44683</v>
      </c>
      <c r="B223" t="s">
        <v>19</v>
      </c>
      <c r="C223">
        <v>10</v>
      </c>
      <c r="D223">
        <f t="shared" si="18"/>
        <v>3.048</v>
      </c>
      <c r="E223">
        <f t="shared" si="19"/>
        <v>3</v>
      </c>
      <c r="F223">
        <v>8.76</v>
      </c>
      <c r="G223">
        <v>157.4</v>
      </c>
      <c r="H223">
        <v>118.1</v>
      </c>
      <c r="I223">
        <v>102.3</v>
      </c>
      <c r="J223">
        <v>8.2799999999999994</v>
      </c>
      <c r="K223" s="2">
        <v>11.944444444444445</v>
      </c>
    </row>
    <row r="224" spans="1:11" x14ac:dyDescent="0.25">
      <c r="A224" s="6">
        <v>44683</v>
      </c>
      <c r="B224" t="s">
        <v>19</v>
      </c>
      <c r="C224">
        <v>20</v>
      </c>
      <c r="D224">
        <f t="shared" si="18"/>
        <v>6.0960000000000001</v>
      </c>
      <c r="E224">
        <f t="shared" si="19"/>
        <v>6</v>
      </c>
      <c r="F224">
        <v>9.11</v>
      </c>
      <c r="G224">
        <v>157.80000000000001</v>
      </c>
      <c r="H224">
        <v>116.1</v>
      </c>
      <c r="I224">
        <v>102.6</v>
      </c>
      <c r="J224">
        <v>8.44</v>
      </c>
      <c r="K224" s="2">
        <v>11.222222222222223</v>
      </c>
    </row>
    <row r="225" spans="1:11" x14ac:dyDescent="0.25">
      <c r="A225" s="6">
        <v>44719</v>
      </c>
      <c r="B225" t="s">
        <v>19</v>
      </c>
      <c r="C225">
        <v>10</v>
      </c>
      <c r="D225">
        <f t="shared" si="18"/>
        <v>3.048</v>
      </c>
      <c r="E225">
        <f t="shared" si="19"/>
        <v>3</v>
      </c>
      <c r="F225">
        <v>6.35</v>
      </c>
      <c r="G225">
        <v>158</v>
      </c>
      <c r="H225">
        <v>155</v>
      </c>
      <c r="I225">
        <v>103.2</v>
      </c>
      <c r="J225">
        <v>8.0299999999999994</v>
      </c>
      <c r="K225" s="2">
        <v>23.888888888888889</v>
      </c>
    </row>
    <row r="226" spans="1:11" x14ac:dyDescent="0.25">
      <c r="A226" s="6">
        <v>44719</v>
      </c>
      <c r="B226" t="s">
        <v>19</v>
      </c>
      <c r="C226">
        <v>20</v>
      </c>
      <c r="D226">
        <f t="shared" si="18"/>
        <v>6.0960000000000001</v>
      </c>
      <c r="E226">
        <f t="shared" si="19"/>
        <v>6</v>
      </c>
      <c r="F226">
        <v>8.91</v>
      </c>
      <c r="G226">
        <v>155</v>
      </c>
      <c r="H226">
        <v>125.8</v>
      </c>
      <c r="I226">
        <v>101</v>
      </c>
      <c r="J226">
        <v>8.6</v>
      </c>
      <c r="K226" s="2">
        <v>15</v>
      </c>
    </row>
    <row r="227" spans="1:11" x14ac:dyDescent="0.25">
      <c r="A227" s="6">
        <v>44768</v>
      </c>
      <c r="B227" t="s">
        <v>19</v>
      </c>
      <c r="C227">
        <v>10</v>
      </c>
      <c r="D227">
        <f t="shared" si="18"/>
        <v>3.048</v>
      </c>
      <c r="E227">
        <f t="shared" si="19"/>
        <v>3</v>
      </c>
      <c r="F227">
        <v>5.18</v>
      </c>
      <c r="G227">
        <v>163.80000000000001</v>
      </c>
      <c r="H227">
        <v>172.2</v>
      </c>
      <c r="I227">
        <v>106.2</v>
      </c>
      <c r="J227">
        <v>8.1199999999999992</v>
      </c>
      <c r="K227" s="2">
        <v>27.833333333333329</v>
      </c>
    </row>
    <row r="228" spans="1:11" x14ac:dyDescent="0.25">
      <c r="A228" s="6">
        <v>44768</v>
      </c>
      <c r="B228" t="s">
        <v>19</v>
      </c>
      <c r="C228">
        <v>20</v>
      </c>
      <c r="D228">
        <f t="shared" si="18"/>
        <v>6.0960000000000001</v>
      </c>
      <c r="E228">
        <f t="shared" si="19"/>
        <v>6</v>
      </c>
      <c r="F228">
        <v>7.2</v>
      </c>
      <c r="G228">
        <v>158.30000000000001</v>
      </c>
      <c r="H228">
        <v>147.19999999999999</v>
      </c>
      <c r="I228">
        <v>102.7</v>
      </c>
      <c r="J228">
        <v>8.0399999999999991</v>
      </c>
      <c r="K228" s="2">
        <v>21.333333333333336</v>
      </c>
    </row>
    <row r="229" spans="1:11" x14ac:dyDescent="0.25">
      <c r="A229" s="6">
        <v>44768</v>
      </c>
      <c r="B229" t="s">
        <v>19</v>
      </c>
      <c r="C229">
        <v>30</v>
      </c>
      <c r="D229">
        <f t="shared" si="18"/>
        <v>9.1440000000000001</v>
      </c>
      <c r="E229">
        <f t="shared" si="19"/>
        <v>9</v>
      </c>
      <c r="F229">
        <v>8.67</v>
      </c>
      <c r="G229">
        <v>158.19999999999999</v>
      </c>
      <c r="H229">
        <v>119.8</v>
      </c>
      <c r="I229">
        <v>102.8</v>
      </c>
      <c r="J229">
        <v>7.97</v>
      </c>
      <c r="K229" s="2">
        <v>12.277777777777779</v>
      </c>
    </row>
    <row r="230" spans="1:11" x14ac:dyDescent="0.25">
      <c r="A230" s="6">
        <v>44802</v>
      </c>
      <c r="B230" t="s">
        <v>19</v>
      </c>
      <c r="C230">
        <v>10</v>
      </c>
      <c r="D230">
        <f t="shared" si="18"/>
        <v>3.048</v>
      </c>
      <c r="E230">
        <f t="shared" si="19"/>
        <v>3</v>
      </c>
      <c r="F230">
        <v>5.49</v>
      </c>
      <c r="G230">
        <v>164.7</v>
      </c>
      <c r="H230">
        <v>168.3</v>
      </c>
      <c r="I230">
        <v>107</v>
      </c>
      <c r="J230">
        <v>8.68</v>
      </c>
      <c r="K230" s="2">
        <v>26.111111111111111</v>
      </c>
    </row>
    <row r="231" spans="1:11" x14ac:dyDescent="0.25">
      <c r="A231" s="6">
        <v>44802</v>
      </c>
      <c r="B231" t="s">
        <v>19</v>
      </c>
      <c r="C231">
        <v>20</v>
      </c>
      <c r="D231">
        <f t="shared" si="18"/>
        <v>6.0960000000000001</v>
      </c>
      <c r="E231">
        <f t="shared" si="19"/>
        <v>6</v>
      </c>
      <c r="F231">
        <v>5.17</v>
      </c>
      <c r="G231">
        <v>160</v>
      </c>
      <c r="H231">
        <v>153</v>
      </c>
      <c r="I231">
        <v>104.9</v>
      </c>
      <c r="J231">
        <v>8.1199999999999992</v>
      </c>
      <c r="K231" s="2">
        <v>23.000000000000004</v>
      </c>
    </row>
    <row r="232" spans="1:11" x14ac:dyDescent="0.25">
      <c r="A232" s="6">
        <v>44802</v>
      </c>
      <c r="B232" t="s">
        <v>19</v>
      </c>
      <c r="C232">
        <v>30</v>
      </c>
      <c r="D232">
        <f t="shared" si="18"/>
        <v>9.1440000000000001</v>
      </c>
      <c r="E232">
        <f t="shared" si="19"/>
        <v>9</v>
      </c>
      <c r="F232">
        <v>5.8</v>
      </c>
      <c r="G232">
        <v>159.4</v>
      </c>
      <c r="H232">
        <v>119.7</v>
      </c>
      <c r="I232">
        <v>103.6</v>
      </c>
      <c r="J232">
        <v>7.76</v>
      </c>
      <c r="K232" s="2">
        <v>12</v>
      </c>
    </row>
    <row r="233" spans="1:11" x14ac:dyDescent="0.25">
      <c r="A233" s="6">
        <v>44840</v>
      </c>
      <c r="B233" t="s">
        <v>19</v>
      </c>
      <c r="C233">
        <v>10</v>
      </c>
      <c r="D233">
        <f t="shared" si="18"/>
        <v>3.048</v>
      </c>
      <c r="E233">
        <f t="shared" si="19"/>
        <v>3</v>
      </c>
      <c r="F233">
        <v>5.61</v>
      </c>
      <c r="G233">
        <v>159.1</v>
      </c>
      <c r="H233">
        <v>133.80000000000001</v>
      </c>
      <c r="I233">
        <v>103.2</v>
      </c>
      <c r="J233">
        <v>7.21</v>
      </c>
      <c r="K233" s="2">
        <v>16.666666666666668</v>
      </c>
    </row>
    <row r="234" spans="1:11" x14ac:dyDescent="0.25">
      <c r="A234" s="6">
        <v>44840</v>
      </c>
      <c r="B234" t="s">
        <v>19</v>
      </c>
      <c r="C234">
        <v>20</v>
      </c>
      <c r="D234">
        <f t="shared" si="18"/>
        <v>6.0960000000000001</v>
      </c>
      <c r="E234">
        <f t="shared" si="19"/>
        <v>6</v>
      </c>
      <c r="F234">
        <v>5.54</v>
      </c>
      <c r="G234">
        <v>159.19999999999999</v>
      </c>
      <c r="H234">
        <v>133.69999999999999</v>
      </c>
      <c r="I234">
        <v>103.5</v>
      </c>
      <c r="J234">
        <v>7.26</v>
      </c>
      <c r="K234" s="2">
        <v>16.611111111111111</v>
      </c>
    </row>
    <row r="235" spans="1:11" x14ac:dyDescent="0.25">
      <c r="A235" s="6">
        <v>44840</v>
      </c>
      <c r="B235" t="s">
        <v>19</v>
      </c>
      <c r="C235">
        <v>30</v>
      </c>
      <c r="D235">
        <f t="shared" si="18"/>
        <v>9.1440000000000001</v>
      </c>
      <c r="E235">
        <f t="shared" si="19"/>
        <v>9</v>
      </c>
      <c r="F235">
        <v>4.9000000000000004</v>
      </c>
      <c r="G235">
        <v>158.4</v>
      </c>
      <c r="H235">
        <v>130.4</v>
      </c>
      <c r="I235">
        <v>103.8</v>
      </c>
      <c r="J235">
        <v>7.1</v>
      </c>
      <c r="K235" s="2">
        <v>15.777777777777777</v>
      </c>
    </row>
    <row r="236" spans="1:11" x14ac:dyDescent="0.25">
      <c r="A236" s="6">
        <v>45055</v>
      </c>
      <c r="B236" t="s">
        <v>19</v>
      </c>
      <c r="C236">
        <v>3</v>
      </c>
      <c r="D236">
        <f t="shared" si="18"/>
        <v>0.9144000000000001</v>
      </c>
      <c r="E236">
        <f t="shared" si="19"/>
        <v>1</v>
      </c>
      <c r="F236">
        <v>9.76</v>
      </c>
      <c r="G236">
        <v>160.30000000000001</v>
      </c>
      <c r="H236">
        <v>134.30000000000001</v>
      </c>
      <c r="J236">
        <v>7.93</v>
      </c>
      <c r="K236" s="2">
        <v>16.277777777777775</v>
      </c>
    </row>
    <row r="237" spans="1:11" x14ac:dyDescent="0.25">
      <c r="A237" s="6">
        <v>45055</v>
      </c>
      <c r="B237" t="s">
        <v>19</v>
      </c>
      <c r="C237">
        <v>10</v>
      </c>
      <c r="D237">
        <f t="shared" si="18"/>
        <v>3.048</v>
      </c>
      <c r="E237">
        <f t="shared" si="19"/>
        <v>3</v>
      </c>
      <c r="F237">
        <v>10.61</v>
      </c>
      <c r="G237">
        <v>160.19999999999999</v>
      </c>
      <c r="H237">
        <v>130</v>
      </c>
      <c r="J237">
        <v>8.32</v>
      </c>
      <c r="K237" s="2">
        <v>15.111111111111112</v>
      </c>
    </row>
    <row r="238" spans="1:11" x14ac:dyDescent="0.25">
      <c r="A238" s="6">
        <v>45055</v>
      </c>
      <c r="B238" t="s">
        <v>19</v>
      </c>
      <c r="C238">
        <v>20</v>
      </c>
      <c r="D238">
        <f t="shared" si="18"/>
        <v>6.0960000000000001</v>
      </c>
      <c r="E238">
        <f t="shared" si="19"/>
        <v>6</v>
      </c>
      <c r="F238">
        <v>11.34</v>
      </c>
      <c r="G238">
        <v>160.4</v>
      </c>
      <c r="H238">
        <v>123.8</v>
      </c>
      <c r="J238">
        <v>8.99</v>
      </c>
      <c r="K238" s="2">
        <v>13.166666666666668</v>
      </c>
    </row>
    <row r="239" spans="1:11" x14ac:dyDescent="0.25">
      <c r="A239" s="6">
        <v>45055</v>
      </c>
      <c r="B239" t="s">
        <v>19</v>
      </c>
      <c r="C239">
        <v>30</v>
      </c>
      <c r="D239">
        <f t="shared" si="18"/>
        <v>9.1440000000000001</v>
      </c>
      <c r="E239">
        <f t="shared" si="19"/>
        <v>9</v>
      </c>
      <c r="F239">
        <v>13.04</v>
      </c>
      <c r="G239">
        <v>162.80000000000001</v>
      </c>
      <c r="H239">
        <v>113.9</v>
      </c>
      <c r="J239">
        <v>8.6300000000000008</v>
      </c>
      <c r="K239" s="2">
        <v>9.6111111111111089</v>
      </c>
    </row>
    <row r="240" spans="1:11" x14ac:dyDescent="0.25">
      <c r="A240" s="6">
        <v>44318</v>
      </c>
      <c r="B240" t="s">
        <v>22</v>
      </c>
      <c r="C240">
        <v>20</v>
      </c>
      <c r="D240">
        <f t="shared" si="18"/>
        <v>6.0960000000000001</v>
      </c>
      <c r="E240">
        <f t="shared" si="19"/>
        <v>6</v>
      </c>
      <c r="F240">
        <v>9.74</v>
      </c>
      <c r="G240">
        <v>155</v>
      </c>
      <c r="H240">
        <v>117</v>
      </c>
      <c r="I240">
        <v>101.07</v>
      </c>
      <c r="J240">
        <v>7.6</v>
      </c>
      <c r="K240" s="2">
        <v>12.222222222222221</v>
      </c>
    </row>
    <row r="241" spans="1:11" x14ac:dyDescent="0.25">
      <c r="A241" s="6">
        <v>44368</v>
      </c>
      <c r="B241" t="s">
        <v>22</v>
      </c>
      <c r="C241">
        <v>10</v>
      </c>
      <c r="D241">
        <f t="shared" si="18"/>
        <v>3.048</v>
      </c>
      <c r="E241">
        <f t="shared" si="19"/>
        <v>3</v>
      </c>
      <c r="F241">
        <v>6.75</v>
      </c>
      <c r="G241">
        <v>157.69999999999999</v>
      </c>
      <c r="H241">
        <v>156.4</v>
      </c>
      <c r="I241">
        <v>102.5</v>
      </c>
      <c r="J241">
        <v>7.6</v>
      </c>
      <c r="K241" s="2">
        <v>24.555555555555557</v>
      </c>
    </row>
    <row r="242" spans="1:11" x14ac:dyDescent="0.25">
      <c r="A242" s="6">
        <v>44368</v>
      </c>
      <c r="B242" t="s">
        <v>22</v>
      </c>
      <c r="C242">
        <v>20</v>
      </c>
      <c r="D242">
        <f t="shared" si="18"/>
        <v>6.0960000000000001</v>
      </c>
      <c r="E242">
        <f t="shared" si="19"/>
        <v>6</v>
      </c>
      <c r="F242">
        <v>9.2200000000000006</v>
      </c>
      <c r="G242">
        <v>156.19999999999999</v>
      </c>
      <c r="H242">
        <v>133.1</v>
      </c>
      <c r="I242">
        <v>101.5</v>
      </c>
      <c r="J242">
        <v>7.69</v>
      </c>
      <c r="K242" s="2">
        <v>17.277777777777779</v>
      </c>
    </row>
    <row r="243" spans="1:11" x14ac:dyDescent="0.25">
      <c r="A243" s="6">
        <v>44396</v>
      </c>
      <c r="B243" t="s">
        <v>22</v>
      </c>
      <c r="C243">
        <v>10</v>
      </c>
      <c r="D243">
        <f t="shared" si="18"/>
        <v>3.048</v>
      </c>
      <c r="E243">
        <f t="shared" si="19"/>
        <v>3</v>
      </c>
      <c r="F243">
        <v>6.01</v>
      </c>
      <c r="G243">
        <v>160.6</v>
      </c>
      <c r="H243">
        <v>167.5</v>
      </c>
      <c r="I243">
        <v>104.4</v>
      </c>
      <c r="J243">
        <v>7.82</v>
      </c>
      <c r="K243" s="2">
        <v>27.222222222222221</v>
      </c>
    </row>
    <row r="244" spans="1:11" x14ac:dyDescent="0.25">
      <c r="A244" s="6">
        <v>44396</v>
      </c>
      <c r="B244" t="s">
        <v>22</v>
      </c>
      <c r="C244">
        <v>20</v>
      </c>
      <c r="D244">
        <f t="shared" si="18"/>
        <v>6.0960000000000001</v>
      </c>
      <c r="E244">
        <f t="shared" si="19"/>
        <v>6</v>
      </c>
      <c r="F244">
        <v>7.11</v>
      </c>
      <c r="G244">
        <v>157.19999999999999</v>
      </c>
      <c r="H244">
        <v>143.30000000000001</v>
      </c>
      <c r="I244">
        <v>102.1</v>
      </c>
      <c r="J244">
        <v>7.57</v>
      </c>
      <c r="K244" s="2">
        <v>20.500000000000004</v>
      </c>
    </row>
    <row r="245" spans="1:11" x14ac:dyDescent="0.25">
      <c r="A245" s="6">
        <v>44431</v>
      </c>
      <c r="B245" t="s">
        <v>22</v>
      </c>
      <c r="C245">
        <v>10</v>
      </c>
      <c r="D245">
        <f t="shared" si="18"/>
        <v>3.048</v>
      </c>
      <c r="E245">
        <f t="shared" si="19"/>
        <v>3</v>
      </c>
      <c r="F245">
        <v>6.5</v>
      </c>
      <c r="G245">
        <v>158</v>
      </c>
      <c r="H245">
        <v>162</v>
      </c>
      <c r="I245">
        <v>103</v>
      </c>
      <c r="J245">
        <v>8</v>
      </c>
      <c r="K245" s="2">
        <v>26.111111111111111</v>
      </c>
    </row>
    <row r="246" spans="1:11" x14ac:dyDescent="0.25">
      <c r="A246" s="6">
        <v>44431</v>
      </c>
      <c r="B246" t="s">
        <v>22</v>
      </c>
      <c r="C246">
        <v>20</v>
      </c>
      <c r="D246">
        <f t="shared" si="18"/>
        <v>6.0960000000000001</v>
      </c>
      <c r="E246">
        <f t="shared" si="19"/>
        <v>6</v>
      </c>
      <c r="F246">
        <v>5.4</v>
      </c>
      <c r="G246">
        <v>158</v>
      </c>
      <c r="H246">
        <v>157</v>
      </c>
      <c r="I246">
        <v>103</v>
      </c>
      <c r="J246">
        <v>7</v>
      </c>
      <c r="K246" s="2">
        <v>25</v>
      </c>
    </row>
    <row r="247" spans="1:11" x14ac:dyDescent="0.25">
      <c r="A247" s="6">
        <v>44431</v>
      </c>
      <c r="B247" t="s">
        <v>22</v>
      </c>
      <c r="C247">
        <v>30</v>
      </c>
      <c r="D247">
        <f t="shared" si="18"/>
        <v>9.1440000000000001</v>
      </c>
      <c r="E247">
        <f t="shared" si="19"/>
        <v>9</v>
      </c>
      <c r="F247">
        <v>7.7</v>
      </c>
      <c r="G247">
        <v>155</v>
      </c>
      <c r="H247">
        <v>123</v>
      </c>
      <c r="I247">
        <v>101</v>
      </c>
      <c r="J247">
        <v>7</v>
      </c>
      <c r="K247" s="2">
        <v>14.444444444444445</v>
      </c>
    </row>
    <row r="248" spans="1:11" x14ac:dyDescent="0.25">
      <c r="A248" s="6">
        <v>44468</v>
      </c>
      <c r="B248" t="s">
        <v>22</v>
      </c>
      <c r="C248">
        <v>10</v>
      </c>
      <c r="D248">
        <f t="shared" si="18"/>
        <v>3.048</v>
      </c>
      <c r="E248">
        <f t="shared" si="19"/>
        <v>3</v>
      </c>
      <c r="F248">
        <v>5.85</v>
      </c>
      <c r="G248">
        <v>148.1</v>
      </c>
      <c r="H248">
        <v>137.6</v>
      </c>
      <c r="I248">
        <v>96.3</v>
      </c>
      <c r="J248">
        <v>7.43</v>
      </c>
      <c r="K248" s="2">
        <v>21.277777777777775</v>
      </c>
    </row>
    <row r="249" spans="1:11" x14ac:dyDescent="0.25">
      <c r="A249" s="6">
        <v>44468</v>
      </c>
      <c r="B249" t="s">
        <v>22</v>
      </c>
      <c r="C249">
        <v>20</v>
      </c>
      <c r="D249">
        <f t="shared" si="18"/>
        <v>6.0960000000000001</v>
      </c>
      <c r="E249">
        <f t="shared" si="19"/>
        <v>6</v>
      </c>
      <c r="F249">
        <v>5.87</v>
      </c>
      <c r="G249">
        <v>148.1</v>
      </c>
      <c r="H249">
        <v>37.5</v>
      </c>
      <c r="I249">
        <v>96.3</v>
      </c>
      <c r="J249">
        <v>7.42</v>
      </c>
      <c r="K249" s="2">
        <v>21.277777777777775</v>
      </c>
    </row>
    <row r="250" spans="1:11" x14ac:dyDescent="0.25">
      <c r="A250" s="6">
        <v>44683</v>
      </c>
      <c r="B250" t="s">
        <v>22</v>
      </c>
      <c r="C250">
        <v>20</v>
      </c>
      <c r="D250">
        <f t="shared" si="18"/>
        <v>6.0960000000000001</v>
      </c>
      <c r="E250">
        <f t="shared" si="19"/>
        <v>6</v>
      </c>
      <c r="F250">
        <v>9.34</v>
      </c>
      <c r="G250">
        <v>157.6</v>
      </c>
      <c r="H250">
        <v>116</v>
      </c>
      <c r="I250">
        <v>102.4</v>
      </c>
      <c r="J250">
        <v>8.5299999999999994</v>
      </c>
      <c r="K250" s="2">
        <v>11.222222222222223</v>
      </c>
    </row>
    <row r="251" spans="1:11" x14ac:dyDescent="0.25">
      <c r="A251" s="6">
        <v>44719</v>
      </c>
      <c r="B251" t="s">
        <v>22</v>
      </c>
      <c r="C251">
        <v>10</v>
      </c>
      <c r="D251">
        <f t="shared" si="18"/>
        <v>3.048</v>
      </c>
      <c r="E251">
        <f t="shared" si="19"/>
        <v>3</v>
      </c>
      <c r="F251">
        <v>6.6</v>
      </c>
      <c r="G251">
        <v>159</v>
      </c>
      <c r="H251">
        <v>155.5</v>
      </c>
      <c r="I251">
        <v>103.4</v>
      </c>
      <c r="J251">
        <v>8.27</v>
      </c>
      <c r="K251" s="2">
        <v>23.888888888888889</v>
      </c>
    </row>
    <row r="252" spans="1:11" x14ac:dyDescent="0.25">
      <c r="A252" s="6">
        <v>44719</v>
      </c>
      <c r="B252" t="s">
        <v>22</v>
      </c>
      <c r="C252">
        <v>20</v>
      </c>
      <c r="D252">
        <f t="shared" si="18"/>
        <v>6.0960000000000001</v>
      </c>
      <c r="E252">
        <f t="shared" si="19"/>
        <v>6</v>
      </c>
      <c r="F252">
        <v>9.34</v>
      </c>
      <c r="G252">
        <v>155</v>
      </c>
      <c r="H252">
        <v>125.2</v>
      </c>
      <c r="I252">
        <v>101.2</v>
      </c>
      <c r="J252">
        <v>8.93</v>
      </c>
      <c r="K252" s="2">
        <v>14.722222222222221</v>
      </c>
    </row>
    <row r="253" spans="1:11" x14ac:dyDescent="0.25">
      <c r="A253" s="6">
        <v>44768</v>
      </c>
      <c r="B253" t="s">
        <v>22</v>
      </c>
      <c r="C253">
        <v>10</v>
      </c>
      <c r="D253">
        <f t="shared" si="18"/>
        <v>3.048</v>
      </c>
      <c r="E253">
        <f t="shared" si="19"/>
        <v>3</v>
      </c>
      <c r="F253">
        <v>5.74</v>
      </c>
      <c r="G253">
        <v>136.1</v>
      </c>
      <c r="H253">
        <v>171.9</v>
      </c>
      <c r="I253">
        <v>106</v>
      </c>
      <c r="J253">
        <v>7.93</v>
      </c>
      <c r="K253" s="2">
        <v>27.833333333333329</v>
      </c>
    </row>
    <row r="254" spans="1:11" x14ac:dyDescent="0.25">
      <c r="A254" s="6">
        <v>44768</v>
      </c>
      <c r="B254" t="s">
        <v>22</v>
      </c>
      <c r="C254">
        <v>20</v>
      </c>
      <c r="D254">
        <f t="shared" si="18"/>
        <v>6.0960000000000001</v>
      </c>
      <c r="E254">
        <f t="shared" si="19"/>
        <v>6</v>
      </c>
      <c r="F254">
        <v>7.06</v>
      </c>
      <c r="G254">
        <v>157.19999999999999</v>
      </c>
      <c r="H254">
        <v>150.4</v>
      </c>
      <c r="I254">
        <v>102.2</v>
      </c>
      <c r="J254">
        <v>7.7</v>
      </c>
      <c r="K254" s="2">
        <v>22.722222222222225</v>
      </c>
    </row>
    <row r="255" spans="1:11" x14ac:dyDescent="0.25">
      <c r="A255" s="6">
        <v>44802</v>
      </c>
      <c r="B255" t="s">
        <v>22</v>
      </c>
      <c r="C255">
        <v>10</v>
      </c>
      <c r="D255">
        <f t="shared" si="18"/>
        <v>3.048</v>
      </c>
      <c r="E255">
        <f t="shared" si="19"/>
        <v>3</v>
      </c>
      <c r="F255">
        <v>5.68</v>
      </c>
      <c r="G255">
        <v>164.8</v>
      </c>
      <c r="H255">
        <v>168.9</v>
      </c>
      <c r="I255">
        <v>107.2</v>
      </c>
      <c r="J255">
        <v>8.69</v>
      </c>
      <c r="K255" s="2">
        <v>26.111111111111111</v>
      </c>
    </row>
    <row r="256" spans="1:11" x14ac:dyDescent="0.25">
      <c r="A256" s="6">
        <v>44802</v>
      </c>
      <c r="B256" t="s">
        <v>22</v>
      </c>
      <c r="C256">
        <v>20</v>
      </c>
      <c r="D256">
        <f t="shared" si="18"/>
        <v>6.0960000000000001</v>
      </c>
      <c r="E256">
        <f t="shared" si="19"/>
        <v>6</v>
      </c>
      <c r="F256">
        <v>5.41</v>
      </c>
      <c r="G256">
        <v>161</v>
      </c>
      <c r="H256">
        <v>157</v>
      </c>
      <c r="I256">
        <v>104.7</v>
      </c>
      <c r="J256">
        <v>8.1</v>
      </c>
      <c r="K256" s="2">
        <v>23.722222222222225</v>
      </c>
    </row>
    <row r="257" spans="1:11" x14ac:dyDescent="0.25">
      <c r="A257" s="6">
        <v>44840</v>
      </c>
      <c r="B257" t="s">
        <v>22</v>
      </c>
      <c r="C257">
        <v>10</v>
      </c>
      <c r="D257">
        <f t="shared" si="18"/>
        <v>3.048</v>
      </c>
      <c r="E257">
        <f t="shared" si="19"/>
        <v>3</v>
      </c>
      <c r="F257">
        <v>6.31</v>
      </c>
      <c r="G257">
        <v>159.69999999999999</v>
      </c>
      <c r="H257">
        <v>134.30000000000001</v>
      </c>
      <c r="I257">
        <v>103.8</v>
      </c>
      <c r="J257">
        <v>7.37</v>
      </c>
      <c r="K257" s="2">
        <v>16.722222222222221</v>
      </c>
    </row>
    <row r="258" spans="1:11" x14ac:dyDescent="0.25">
      <c r="A258" s="6">
        <v>44840</v>
      </c>
      <c r="B258" t="s">
        <v>22</v>
      </c>
      <c r="C258">
        <v>20</v>
      </c>
      <c r="D258">
        <f t="shared" ref="D258:D321" si="20">C258*0.3048</f>
        <v>6.0960000000000001</v>
      </c>
      <c r="E258">
        <f t="shared" ref="E258:E321" si="21">ROUND(D258*2,0)/2</f>
        <v>6</v>
      </c>
      <c r="F258">
        <v>6.32</v>
      </c>
      <c r="G258">
        <v>159.69999999999999</v>
      </c>
      <c r="H258">
        <v>134.1</v>
      </c>
      <c r="I258">
        <v>103.7</v>
      </c>
      <c r="J258">
        <v>7.38</v>
      </c>
      <c r="K258" s="2">
        <v>16.611111111111111</v>
      </c>
    </row>
    <row r="259" spans="1:11" x14ac:dyDescent="0.25">
      <c r="A259" s="6">
        <v>45055</v>
      </c>
      <c r="B259" t="s">
        <v>22</v>
      </c>
      <c r="C259">
        <v>3</v>
      </c>
      <c r="D259">
        <f t="shared" si="20"/>
        <v>0.9144000000000001</v>
      </c>
      <c r="E259">
        <f t="shared" si="21"/>
        <v>1</v>
      </c>
      <c r="F259">
        <v>9.69</v>
      </c>
      <c r="G259">
        <v>161</v>
      </c>
      <c r="H259">
        <v>137.5</v>
      </c>
      <c r="J259">
        <v>7.9</v>
      </c>
      <c r="K259" s="2">
        <v>17.277777777777779</v>
      </c>
    </row>
    <row r="260" spans="1:11" x14ac:dyDescent="0.25">
      <c r="A260" s="6">
        <v>45055</v>
      </c>
      <c r="B260" t="s">
        <v>22</v>
      </c>
      <c r="C260">
        <v>10</v>
      </c>
      <c r="D260">
        <f t="shared" si="20"/>
        <v>3.048</v>
      </c>
      <c r="E260">
        <f t="shared" si="21"/>
        <v>3</v>
      </c>
      <c r="F260">
        <v>10.74</v>
      </c>
      <c r="G260">
        <v>160.5</v>
      </c>
      <c r="H260">
        <v>123.5</v>
      </c>
      <c r="J260">
        <v>8.49</v>
      </c>
      <c r="K260" s="2">
        <v>14.555555555555557</v>
      </c>
    </row>
    <row r="261" spans="1:11" x14ac:dyDescent="0.25">
      <c r="A261" s="6">
        <v>45055</v>
      </c>
      <c r="B261" t="s">
        <v>22</v>
      </c>
      <c r="C261">
        <v>20</v>
      </c>
      <c r="D261">
        <f t="shared" si="20"/>
        <v>6.0960000000000001</v>
      </c>
      <c r="E261">
        <f t="shared" si="21"/>
        <v>6</v>
      </c>
      <c r="F261">
        <v>11.46</v>
      </c>
      <c r="G261">
        <v>160.5</v>
      </c>
      <c r="H261">
        <v>123.5</v>
      </c>
      <c r="J261">
        <v>9.0500000000000007</v>
      </c>
      <c r="K261" s="2">
        <v>12.944444444444443</v>
      </c>
    </row>
    <row r="262" spans="1:11" x14ac:dyDescent="0.25">
      <c r="A262" s="6">
        <v>45055</v>
      </c>
      <c r="B262" t="s">
        <v>22</v>
      </c>
      <c r="C262">
        <v>30</v>
      </c>
      <c r="D262">
        <f t="shared" si="20"/>
        <v>9.1440000000000001</v>
      </c>
      <c r="E262">
        <f t="shared" si="21"/>
        <v>9</v>
      </c>
      <c r="F262">
        <v>12.47</v>
      </c>
      <c r="G262">
        <v>161.9</v>
      </c>
      <c r="H262">
        <v>116.8</v>
      </c>
      <c r="J262">
        <v>8.51</v>
      </c>
      <c r="K262" s="2">
        <v>11.111111111111111</v>
      </c>
    </row>
    <row r="263" spans="1:11" x14ac:dyDescent="0.25">
      <c r="A263" s="6">
        <v>44318</v>
      </c>
      <c r="B263" t="s">
        <v>25</v>
      </c>
      <c r="C263">
        <v>3</v>
      </c>
      <c r="D263">
        <f t="shared" si="20"/>
        <v>0.9144000000000001</v>
      </c>
      <c r="E263">
        <f t="shared" si="21"/>
        <v>1</v>
      </c>
      <c r="F263">
        <v>9.49</v>
      </c>
      <c r="G263">
        <v>154.30000000000001</v>
      </c>
      <c r="H263">
        <v>120.6</v>
      </c>
      <c r="I263">
        <v>100.4</v>
      </c>
      <c r="J263">
        <v>7.51</v>
      </c>
      <c r="K263" s="2">
        <v>13.555555555555554</v>
      </c>
    </row>
    <row r="264" spans="1:11" x14ac:dyDescent="0.25">
      <c r="A264" s="6">
        <v>44368</v>
      </c>
      <c r="B264" t="s">
        <v>25</v>
      </c>
      <c r="C264">
        <v>3</v>
      </c>
      <c r="D264">
        <f t="shared" si="20"/>
        <v>0.9144000000000001</v>
      </c>
      <c r="E264">
        <f t="shared" si="21"/>
        <v>1</v>
      </c>
      <c r="F264">
        <v>6.96</v>
      </c>
      <c r="G264">
        <v>157.30000000000001</v>
      </c>
      <c r="H264">
        <v>156.1</v>
      </c>
      <c r="I264">
        <v>102.3</v>
      </c>
      <c r="J264">
        <v>7.67</v>
      </c>
      <c r="K264" s="2">
        <v>24.555555555555557</v>
      </c>
    </row>
    <row r="265" spans="1:11" x14ac:dyDescent="0.25">
      <c r="A265" s="6">
        <v>44396</v>
      </c>
      <c r="B265" t="s">
        <v>25</v>
      </c>
      <c r="C265">
        <v>3</v>
      </c>
      <c r="D265">
        <f t="shared" si="20"/>
        <v>0.9144000000000001</v>
      </c>
      <c r="E265">
        <f t="shared" si="21"/>
        <v>1</v>
      </c>
      <c r="F265">
        <v>5.84</v>
      </c>
      <c r="G265">
        <v>159.69999999999999</v>
      </c>
      <c r="H265">
        <v>167.1</v>
      </c>
      <c r="I265">
        <v>103.8</v>
      </c>
      <c r="J265">
        <v>3.98</v>
      </c>
      <c r="K265" s="2">
        <v>27.444444444444446</v>
      </c>
    </row>
    <row r="266" spans="1:11" x14ac:dyDescent="0.25">
      <c r="A266" s="6">
        <v>44431</v>
      </c>
      <c r="B266" t="s">
        <v>25</v>
      </c>
      <c r="C266">
        <v>3</v>
      </c>
      <c r="D266">
        <f t="shared" si="20"/>
        <v>0.9144000000000001</v>
      </c>
      <c r="E266">
        <f t="shared" si="21"/>
        <v>1</v>
      </c>
      <c r="F266">
        <v>6.5</v>
      </c>
      <c r="G266">
        <v>158</v>
      </c>
      <c r="H266">
        <v>162</v>
      </c>
      <c r="I266">
        <v>102.5</v>
      </c>
      <c r="J266">
        <v>8.1</v>
      </c>
      <c r="K266" s="2">
        <v>26.555555555555554</v>
      </c>
    </row>
    <row r="267" spans="1:11" x14ac:dyDescent="0.25">
      <c r="A267" s="6">
        <v>44468</v>
      </c>
      <c r="B267" t="s">
        <v>25</v>
      </c>
      <c r="C267">
        <v>3</v>
      </c>
      <c r="D267">
        <f t="shared" si="20"/>
        <v>0.9144000000000001</v>
      </c>
      <c r="E267">
        <f t="shared" si="21"/>
        <v>1</v>
      </c>
      <c r="F267">
        <v>6.22</v>
      </c>
      <c r="G267">
        <v>148</v>
      </c>
      <c r="H267">
        <v>137.1</v>
      </c>
      <c r="I267">
        <v>96.2</v>
      </c>
      <c r="J267">
        <v>7.45</v>
      </c>
      <c r="K267" s="2">
        <v>21.111111111111111</v>
      </c>
    </row>
    <row r="268" spans="1:11" x14ac:dyDescent="0.25">
      <c r="A268" s="6">
        <v>44683</v>
      </c>
      <c r="B268" t="s">
        <v>25</v>
      </c>
      <c r="C268">
        <v>3</v>
      </c>
      <c r="D268">
        <f t="shared" si="20"/>
        <v>0.9144000000000001</v>
      </c>
      <c r="E268">
        <f t="shared" si="21"/>
        <v>1</v>
      </c>
      <c r="F268">
        <v>8.6300000000000008</v>
      </c>
      <c r="G268">
        <v>156.4</v>
      </c>
      <c r="H268">
        <v>120.7</v>
      </c>
      <c r="I268">
        <v>101.6</v>
      </c>
      <c r="J268">
        <v>8.02</v>
      </c>
      <c r="K268" s="2">
        <v>13.055555555555555</v>
      </c>
    </row>
    <row r="269" spans="1:11" x14ac:dyDescent="0.25">
      <c r="A269" s="6">
        <v>44719</v>
      </c>
      <c r="B269" t="s">
        <v>25</v>
      </c>
      <c r="C269">
        <v>3</v>
      </c>
      <c r="D269">
        <f t="shared" si="20"/>
        <v>0.9144000000000001</v>
      </c>
      <c r="E269">
        <f t="shared" si="21"/>
        <v>1</v>
      </c>
      <c r="F269">
        <v>6.1</v>
      </c>
      <c r="G269">
        <v>158.6</v>
      </c>
      <c r="H269">
        <v>154</v>
      </c>
      <c r="I269">
        <v>103.1</v>
      </c>
      <c r="J269">
        <v>8.02</v>
      </c>
      <c r="K269" s="2">
        <v>23.666666666666664</v>
      </c>
    </row>
    <row r="270" spans="1:11" x14ac:dyDescent="0.25">
      <c r="A270" s="6">
        <v>44802</v>
      </c>
      <c r="B270" t="s">
        <v>25</v>
      </c>
      <c r="C270">
        <v>3</v>
      </c>
      <c r="D270">
        <f t="shared" si="20"/>
        <v>0.9144000000000001</v>
      </c>
      <c r="E270">
        <f t="shared" si="21"/>
        <v>1</v>
      </c>
      <c r="F270">
        <v>5.71</v>
      </c>
      <c r="G270">
        <v>164.6</v>
      </c>
      <c r="H270">
        <v>168.6</v>
      </c>
      <c r="I270">
        <v>107</v>
      </c>
      <c r="J270">
        <v>8.65</v>
      </c>
      <c r="K270" s="2">
        <v>26.277777777777775</v>
      </c>
    </row>
    <row r="271" spans="1:11" x14ac:dyDescent="0.25">
      <c r="A271" s="6">
        <v>44840</v>
      </c>
      <c r="B271" t="s">
        <v>25</v>
      </c>
      <c r="C271">
        <v>3</v>
      </c>
      <c r="D271">
        <f t="shared" si="20"/>
        <v>0.9144000000000001</v>
      </c>
      <c r="E271">
        <f t="shared" si="21"/>
        <v>1</v>
      </c>
      <c r="F271">
        <v>7.21</v>
      </c>
      <c r="G271">
        <v>159.30000000000001</v>
      </c>
      <c r="H271">
        <v>133</v>
      </c>
      <c r="I271">
        <v>103.6</v>
      </c>
      <c r="J271">
        <v>7.51</v>
      </c>
      <c r="K271" s="2">
        <v>16.388888888888889</v>
      </c>
    </row>
    <row r="272" spans="1:11" x14ac:dyDescent="0.25">
      <c r="A272" s="6">
        <v>45055</v>
      </c>
      <c r="B272" t="s">
        <v>25</v>
      </c>
      <c r="C272">
        <v>3</v>
      </c>
      <c r="D272">
        <f t="shared" si="20"/>
        <v>0.9144000000000001</v>
      </c>
      <c r="E272">
        <f t="shared" si="21"/>
        <v>1</v>
      </c>
      <c r="F272">
        <v>9.32</v>
      </c>
      <c r="G272">
        <v>158.80000000000001</v>
      </c>
      <c r="H272">
        <v>135.30000000000001</v>
      </c>
      <c r="J272">
        <v>8.07</v>
      </c>
      <c r="K272" s="2">
        <v>17.222222222222221</v>
      </c>
    </row>
    <row r="273" spans="1:11" x14ac:dyDescent="0.25">
      <c r="A273" s="6">
        <v>44318</v>
      </c>
      <c r="B273" t="s">
        <v>27</v>
      </c>
      <c r="C273">
        <v>10</v>
      </c>
      <c r="D273">
        <f t="shared" si="20"/>
        <v>3.048</v>
      </c>
      <c r="E273">
        <f t="shared" si="21"/>
        <v>3</v>
      </c>
      <c r="F273">
        <v>9.36</v>
      </c>
      <c r="G273">
        <v>155.1</v>
      </c>
      <c r="H273">
        <v>121</v>
      </c>
      <c r="I273">
        <v>100.9</v>
      </c>
      <c r="J273">
        <v>7.58</v>
      </c>
      <c r="K273" s="2">
        <v>13.499999999999998</v>
      </c>
    </row>
    <row r="274" spans="1:11" x14ac:dyDescent="0.25">
      <c r="A274" s="6">
        <v>44318</v>
      </c>
      <c r="B274" t="s">
        <v>27</v>
      </c>
      <c r="C274">
        <v>20</v>
      </c>
      <c r="D274">
        <f t="shared" si="20"/>
        <v>6.0960000000000001</v>
      </c>
      <c r="E274">
        <f t="shared" si="21"/>
        <v>6</v>
      </c>
      <c r="F274">
        <v>9.9</v>
      </c>
      <c r="G274">
        <v>155.30000000000001</v>
      </c>
      <c r="H274">
        <v>117.4</v>
      </c>
      <c r="I274">
        <v>100.8</v>
      </c>
      <c r="J274">
        <v>7.68</v>
      </c>
      <c r="K274" s="2">
        <v>12.333333333333334</v>
      </c>
    </row>
    <row r="275" spans="1:11" x14ac:dyDescent="0.25">
      <c r="A275" s="6">
        <v>44368</v>
      </c>
      <c r="B275" t="s">
        <v>27</v>
      </c>
      <c r="C275">
        <v>10</v>
      </c>
      <c r="D275">
        <f t="shared" si="20"/>
        <v>3.048</v>
      </c>
      <c r="E275">
        <f t="shared" si="21"/>
        <v>3</v>
      </c>
      <c r="F275">
        <v>7.38</v>
      </c>
      <c r="G275">
        <v>158.19999999999999</v>
      </c>
      <c r="H275">
        <v>156</v>
      </c>
      <c r="I275">
        <v>102.8</v>
      </c>
      <c r="J275">
        <v>7.64</v>
      </c>
      <c r="K275" s="2">
        <v>24.277777777777779</v>
      </c>
    </row>
    <row r="276" spans="1:11" x14ac:dyDescent="0.25">
      <c r="A276" s="6">
        <v>44368</v>
      </c>
      <c r="B276" t="s">
        <v>27</v>
      </c>
      <c r="C276">
        <v>20</v>
      </c>
      <c r="D276">
        <f t="shared" si="20"/>
        <v>6.0960000000000001</v>
      </c>
      <c r="E276">
        <f t="shared" si="21"/>
        <v>6</v>
      </c>
      <c r="F276">
        <v>9.24</v>
      </c>
      <c r="G276">
        <v>155.9</v>
      </c>
      <c r="H276">
        <v>134.30000000000001</v>
      </c>
      <c r="I276">
        <v>101.3</v>
      </c>
      <c r="J276">
        <v>7.7</v>
      </c>
      <c r="K276" s="2">
        <v>17.722222222222221</v>
      </c>
    </row>
    <row r="277" spans="1:11" x14ac:dyDescent="0.25">
      <c r="A277" s="6">
        <v>44396</v>
      </c>
      <c r="B277" t="s">
        <v>27</v>
      </c>
      <c r="C277">
        <v>10</v>
      </c>
      <c r="D277">
        <f t="shared" si="20"/>
        <v>3.048</v>
      </c>
      <c r="E277">
        <f t="shared" si="21"/>
        <v>3</v>
      </c>
      <c r="F277">
        <v>6.33</v>
      </c>
      <c r="G277">
        <v>160.19999999999999</v>
      </c>
      <c r="H277">
        <v>167.2</v>
      </c>
      <c r="I277">
        <v>104.1</v>
      </c>
      <c r="J277">
        <v>7.94</v>
      </c>
      <c r="K277" s="2">
        <v>27.277777777777775</v>
      </c>
    </row>
    <row r="278" spans="1:11" x14ac:dyDescent="0.25">
      <c r="A278" s="6">
        <v>44396</v>
      </c>
      <c r="B278" t="s">
        <v>27</v>
      </c>
      <c r="C278">
        <v>20</v>
      </c>
      <c r="D278">
        <f t="shared" si="20"/>
        <v>6.0960000000000001</v>
      </c>
      <c r="E278">
        <f t="shared" si="21"/>
        <v>6</v>
      </c>
      <c r="F278">
        <v>7.24</v>
      </c>
      <c r="G278">
        <v>157.19999999999999</v>
      </c>
      <c r="H278">
        <v>144.30000000000001</v>
      </c>
      <c r="I278">
        <v>102.1</v>
      </c>
      <c r="J278">
        <v>7.37</v>
      </c>
      <c r="K278" s="2">
        <v>20.777777777777782</v>
      </c>
    </row>
    <row r="279" spans="1:11" x14ac:dyDescent="0.25">
      <c r="A279" s="6">
        <v>44431</v>
      </c>
      <c r="B279" t="s">
        <v>27</v>
      </c>
      <c r="C279">
        <v>3</v>
      </c>
      <c r="D279">
        <f t="shared" si="20"/>
        <v>0.9144000000000001</v>
      </c>
      <c r="E279">
        <f t="shared" si="21"/>
        <v>1</v>
      </c>
      <c r="F279">
        <v>6.5</v>
      </c>
      <c r="G279">
        <v>158</v>
      </c>
      <c r="H279">
        <v>162</v>
      </c>
      <c r="I279">
        <v>103</v>
      </c>
      <c r="J279">
        <v>8.08</v>
      </c>
      <c r="K279" s="2">
        <v>26.111111111111111</v>
      </c>
    </row>
    <row r="280" spans="1:11" x14ac:dyDescent="0.25">
      <c r="A280" s="6">
        <v>44431</v>
      </c>
      <c r="B280" t="s">
        <v>27</v>
      </c>
      <c r="C280">
        <v>10</v>
      </c>
      <c r="D280">
        <f t="shared" si="20"/>
        <v>3.048</v>
      </c>
      <c r="E280">
        <f t="shared" si="21"/>
        <v>3</v>
      </c>
      <c r="F280">
        <v>6.4</v>
      </c>
      <c r="G280">
        <v>158</v>
      </c>
      <c r="H280">
        <v>162</v>
      </c>
      <c r="I280">
        <v>103</v>
      </c>
      <c r="J280">
        <v>7.8</v>
      </c>
      <c r="K280" s="2">
        <v>26.111111111111111</v>
      </c>
    </row>
    <row r="281" spans="1:11" x14ac:dyDescent="0.25">
      <c r="A281" s="6">
        <v>44431</v>
      </c>
      <c r="B281" t="s">
        <v>27</v>
      </c>
      <c r="C281">
        <v>20</v>
      </c>
      <c r="D281">
        <f t="shared" si="20"/>
        <v>6.0960000000000001</v>
      </c>
      <c r="E281">
        <f t="shared" si="21"/>
        <v>6</v>
      </c>
      <c r="F281">
        <v>6</v>
      </c>
      <c r="G281">
        <v>157.5</v>
      </c>
      <c r="H281">
        <v>153</v>
      </c>
      <c r="I281">
        <v>102</v>
      </c>
      <c r="J281">
        <v>7.23</v>
      </c>
      <c r="K281" s="2">
        <v>23.333333333333332</v>
      </c>
    </row>
    <row r="282" spans="1:11" x14ac:dyDescent="0.25">
      <c r="A282" s="6">
        <v>44468</v>
      </c>
      <c r="B282" t="s">
        <v>27</v>
      </c>
      <c r="C282">
        <v>10</v>
      </c>
      <c r="D282">
        <f t="shared" si="20"/>
        <v>3.048</v>
      </c>
      <c r="E282">
        <f t="shared" si="21"/>
        <v>3</v>
      </c>
      <c r="F282">
        <v>6.16</v>
      </c>
      <c r="G282">
        <v>147.9</v>
      </c>
      <c r="H282">
        <v>137.1</v>
      </c>
      <c r="I282">
        <v>96.1</v>
      </c>
      <c r="J282">
        <v>7.48</v>
      </c>
      <c r="K282" s="2">
        <v>21.111111111111111</v>
      </c>
    </row>
    <row r="283" spans="1:11" x14ac:dyDescent="0.25">
      <c r="A283" s="6">
        <v>44468</v>
      </c>
      <c r="B283" t="s">
        <v>27</v>
      </c>
      <c r="C283">
        <v>20</v>
      </c>
      <c r="D283">
        <f t="shared" si="20"/>
        <v>6.0960000000000001</v>
      </c>
      <c r="E283">
        <f t="shared" si="21"/>
        <v>6</v>
      </c>
      <c r="F283">
        <v>6.19</v>
      </c>
      <c r="G283">
        <v>147.9</v>
      </c>
      <c r="H283">
        <v>137</v>
      </c>
      <c r="I283">
        <v>96</v>
      </c>
      <c r="J283">
        <v>7.45</v>
      </c>
      <c r="K283" s="2">
        <v>21.111111111111111</v>
      </c>
    </row>
    <row r="284" spans="1:11" x14ac:dyDescent="0.25">
      <c r="A284" s="6">
        <v>44683</v>
      </c>
      <c r="B284" t="s">
        <v>27</v>
      </c>
      <c r="C284">
        <v>10</v>
      </c>
      <c r="D284">
        <f t="shared" si="20"/>
        <v>3.048</v>
      </c>
      <c r="E284">
        <f t="shared" si="21"/>
        <v>3</v>
      </c>
      <c r="F284">
        <v>9.0500000000000007</v>
      </c>
      <c r="G284">
        <v>158.19999999999999</v>
      </c>
      <c r="H284">
        <v>119.7</v>
      </c>
      <c r="I284">
        <v>102.9</v>
      </c>
      <c r="J284">
        <v>8.1</v>
      </c>
      <c r="K284" s="2">
        <v>12.277777777777779</v>
      </c>
    </row>
    <row r="285" spans="1:11" x14ac:dyDescent="0.25">
      <c r="A285" s="6">
        <v>44683</v>
      </c>
      <c r="B285" t="s">
        <v>27</v>
      </c>
      <c r="C285">
        <v>20</v>
      </c>
      <c r="D285">
        <f t="shared" si="20"/>
        <v>6.0960000000000001</v>
      </c>
      <c r="E285">
        <f t="shared" si="21"/>
        <v>6</v>
      </c>
      <c r="F285">
        <v>9.57</v>
      </c>
      <c r="G285">
        <v>158.69999999999999</v>
      </c>
      <c r="H285">
        <v>116</v>
      </c>
      <c r="I285">
        <v>103.2</v>
      </c>
      <c r="J285">
        <v>8.41</v>
      </c>
      <c r="K285" s="2">
        <v>10.555555555555555</v>
      </c>
    </row>
    <row r="286" spans="1:11" x14ac:dyDescent="0.25">
      <c r="A286" s="6">
        <v>44719</v>
      </c>
      <c r="B286" t="s">
        <v>27</v>
      </c>
      <c r="C286">
        <v>3</v>
      </c>
      <c r="D286">
        <f t="shared" si="20"/>
        <v>0.9144000000000001</v>
      </c>
      <c r="E286">
        <f t="shared" si="21"/>
        <v>1</v>
      </c>
      <c r="F286">
        <v>6.12</v>
      </c>
      <c r="G286">
        <v>158.6</v>
      </c>
      <c r="H286">
        <v>154.9</v>
      </c>
      <c r="I286">
        <v>103.1</v>
      </c>
      <c r="J286">
        <v>8.1</v>
      </c>
      <c r="K286" s="2">
        <v>23.777777777777775</v>
      </c>
    </row>
    <row r="287" spans="1:11" x14ac:dyDescent="0.25">
      <c r="A287" s="6">
        <v>44719</v>
      </c>
      <c r="B287" t="s">
        <v>27</v>
      </c>
      <c r="C287">
        <v>10</v>
      </c>
      <c r="D287">
        <f t="shared" si="20"/>
        <v>3.048</v>
      </c>
      <c r="E287">
        <f t="shared" si="21"/>
        <v>3</v>
      </c>
      <c r="F287">
        <v>6.05</v>
      </c>
      <c r="G287">
        <v>158</v>
      </c>
      <c r="H287">
        <v>154</v>
      </c>
      <c r="I287">
        <v>103</v>
      </c>
      <c r="J287">
        <v>8.07</v>
      </c>
      <c r="K287" s="2">
        <v>23.611111111111111</v>
      </c>
    </row>
    <row r="288" spans="1:11" x14ac:dyDescent="0.25">
      <c r="A288" s="6">
        <v>44719</v>
      </c>
      <c r="B288" t="s">
        <v>27</v>
      </c>
      <c r="C288">
        <v>20</v>
      </c>
      <c r="D288">
        <f t="shared" si="20"/>
        <v>6.0960000000000001</v>
      </c>
      <c r="E288">
        <f t="shared" si="21"/>
        <v>6</v>
      </c>
      <c r="F288">
        <v>8.9</v>
      </c>
      <c r="G288">
        <v>155</v>
      </c>
      <c r="H288">
        <v>125.5</v>
      </c>
      <c r="I288">
        <v>100.8</v>
      </c>
      <c r="J288">
        <v>8.6300000000000008</v>
      </c>
      <c r="K288" s="2">
        <v>15</v>
      </c>
    </row>
    <row r="289" spans="1:11" x14ac:dyDescent="0.25">
      <c r="A289" s="6">
        <v>44768</v>
      </c>
      <c r="B289" t="s">
        <v>27</v>
      </c>
      <c r="C289">
        <v>10</v>
      </c>
      <c r="D289">
        <f t="shared" si="20"/>
        <v>3.048</v>
      </c>
      <c r="E289">
        <f t="shared" si="21"/>
        <v>3</v>
      </c>
      <c r="F289">
        <v>5.38</v>
      </c>
      <c r="G289">
        <v>162.19999999999999</v>
      </c>
      <c r="H289">
        <v>170.9</v>
      </c>
      <c r="I289">
        <v>105.7</v>
      </c>
      <c r="J289">
        <v>8.33</v>
      </c>
      <c r="K289" s="2">
        <v>27.666666666666664</v>
      </c>
    </row>
    <row r="290" spans="1:11" x14ac:dyDescent="0.25">
      <c r="A290" s="6">
        <v>44768</v>
      </c>
      <c r="B290" t="s">
        <v>27</v>
      </c>
      <c r="C290">
        <v>20</v>
      </c>
      <c r="D290">
        <f t="shared" si="20"/>
        <v>6.0960000000000001</v>
      </c>
      <c r="E290">
        <f t="shared" si="21"/>
        <v>6</v>
      </c>
      <c r="F290">
        <v>7.1</v>
      </c>
      <c r="G290">
        <v>156.30000000000001</v>
      </c>
      <c r="H290">
        <v>146.4</v>
      </c>
      <c r="I290">
        <v>101.6</v>
      </c>
      <c r="J290">
        <v>7.8</v>
      </c>
      <c r="K290" s="2">
        <v>21.722222222222218</v>
      </c>
    </row>
    <row r="291" spans="1:11" x14ac:dyDescent="0.25">
      <c r="A291" s="6">
        <v>44802</v>
      </c>
      <c r="B291" t="s">
        <v>27</v>
      </c>
      <c r="C291">
        <v>3</v>
      </c>
      <c r="D291">
        <f t="shared" si="20"/>
        <v>0.9144000000000001</v>
      </c>
      <c r="E291">
        <f t="shared" si="21"/>
        <v>1</v>
      </c>
      <c r="F291">
        <v>5.72</v>
      </c>
      <c r="G291">
        <v>164.7</v>
      </c>
      <c r="H291">
        <v>169</v>
      </c>
      <c r="I291">
        <v>107.1</v>
      </c>
      <c r="J291">
        <v>8.75</v>
      </c>
      <c r="K291" s="2">
        <v>26.333333333333336</v>
      </c>
    </row>
    <row r="292" spans="1:11" x14ac:dyDescent="0.25">
      <c r="A292" s="6">
        <v>44802</v>
      </c>
      <c r="B292" t="s">
        <v>27</v>
      </c>
      <c r="C292">
        <v>6</v>
      </c>
      <c r="D292">
        <f t="shared" si="20"/>
        <v>1.8288000000000002</v>
      </c>
      <c r="E292">
        <f t="shared" si="21"/>
        <v>2</v>
      </c>
      <c r="F292">
        <v>5.78</v>
      </c>
      <c r="G292">
        <v>164.7</v>
      </c>
      <c r="H292">
        <v>168.9</v>
      </c>
      <c r="I292">
        <v>107.1</v>
      </c>
      <c r="J292">
        <v>8.74</v>
      </c>
      <c r="K292" s="2">
        <v>26.333333333333336</v>
      </c>
    </row>
    <row r="293" spans="1:11" x14ac:dyDescent="0.25">
      <c r="A293" s="6">
        <v>44802</v>
      </c>
      <c r="B293" t="s">
        <v>27</v>
      </c>
      <c r="C293">
        <v>10</v>
      </c>
      <c r="D293">
        <f t="shared" si="20"/>
        <v>3.048</v>
      </c>
      <c r="E293">
        <f t="shared" si="21"/>
        <v>3</v>
      </c>
      <c r="F293">
        <v>5.46</v>
      </c>
      <c r="G293">
        <v>164.6</v>
      </c>
      <c r="H293">
        <v>168.7</v>
      </c>
      <c r="I293">
        <v>107</v>
      </c>
      <c r="J293">
        <v>8.66</v>
      </c>
      <c r="K293" s="2">
        <v>26.277777777777775</v>
      </c>
    </row>
    <row r="294" spans="1:11" x14ac:dyDescent="0.25">
      <c r="A294" s="6">
        <v>44802</v>
      </c>
      <c r="B294" t="s">
        <v>27</v>
      </c>
      <c r="C294">
        <v>20</v>
      </c>
      <c r="D294">
        <f t="shared" si="20"/>
        <v>6.0960000000000001</v>
      </c>
      <c r="E294">
        <f t="shared" si="21"/>
        <v>6</v>
      </c>
      <c r="F294">
        <v>5.35</v>
      </c>
      <c r="G294">
        <v>161.69999999999999</v>
      </c>
      <c r="H294">
        <v>158.9</v>
      </c>
      <c r="I294">
        <v>105.1</v>
      </c>
      <c r="J294">
        <v>7.78</v>
      </c>
      <c r="K294" s="2">
        <v>23.888888888888889</v>
      </c>
    </row>
    <row r="295" spans="1:11" x14ac:dyDescent="0.25">
      <c r="A295" s="6">
        <v>44840</v>
      </c>
      <c r="B295" t="s">
        <v>27</v>
      </c>
      <c r="C295">
        <v>3</v>
      </c>
      <c r="D295">
        <f t="shared" si="20"/>
        <v>0.9144000000000001</v>
      </c>
      <c r="E295">
        <f t="shared" si="21"/>
        <v>1</v>
      </c>
      <c r="F295">
        <v>6.77</v>
      </c>
      <c r="G295">
        <v>159.30000000000001</v>
      </c>
      <c r="H295">
        <v>134</v>
      </c>
      <c r="I295">
        <v>103.5</v>
      </c>
      <c r="J295">
        <v>7.37</v>
      </c>
      <c r="K295" s="2">
        <v>16.722222222222221</v>
      </c>
    </row>
    <row r="296" spans="1:11" x14ac:dyDescent="0.25">
      <c r="A296" s="6">
        <v>44840</v>
      </c>
      <c r="B296" t="s">
        <v>27</v>
      </c>
      <c r="C296">
        <v>10</v>
      </c>
      <c r="D296">
        <f t="shared" si="20"/>
        <v>3.048</v>
      </c>
      <c r="E296">
        <f t="shared" si="21"/>
        <v>3</v>
      </c>
      <c r="F296">
        <v>6.32</v>
      </c>
      <c r="G296">
        <v>159.19999999999999</v>
      </c>
      <c r="H296">
        <v>133.69999999999999</v>
      </c>
      <c r="I296">
        <v>103.5</v>
      </c>
      <c r="J296">
        <v>7.4</v>
      </c>
      <c r="K296" s="2">
        <v>16.611111111111111</v>
      </c>
    </row>
    <row r="297" spans="1:11" x14ac:dyDescent="0.25">
      <c r="A297" s="6">
        <v>44840</v>
      </c>
      <c r="B297" t="s">
        <v>27</v>
      </c>
      <c r="C297">
        <v>20</v>
      </c>
      <c r="D297">
        <f t="shared" si="20"/>
        <v>6.0960000000000001</v>
      </c>
      <c r="E297">
        <f t="shared" si="21"/>
        <v>6</v>
      </c>
      <c r="F297">
        <v>6.27</v>
      </c>
      <c r="G297">
        <v>159.19999999999999</v>
      </c>
      <c r="H297">
        <v>133.6</v>
      </c>
      <c r="I297">
        <v>103.5</v>
      </c>
      <c r="J297">
        <v>7.39</v>
      </c>
      <c r="K297" s="2">
        <v>16.555555555555554</v>
      </c>
    </row>
    <row r="298" spans="1:11" x14ac:dyDescent="0.25">
      <c r="A298" s="6">
        <v>45055</v>
      </c>
      <c r="B298" t="s">
        <v>27</v>
      </c>
      <c r="C298">
        <v>3</v>
      </c>
      <c r="D298">
        <f t="shared" si="20"/>
        <v>0.9144000000000001</v>
      </c>
      <c r="E298">
        <f t="shared" si="21"/>
        <v>1</v>
      </c>
      <c r="F298">
        <v>9.36</v>
      </c>
      <c r="G298">
        <v>159.80000000000001</v>
      </c>
      <c r="H298">
        <v>134.30000000000001</v>
      </c>
      <c r="J298">
        <v>7.86</v>
      </c>
      <c r="K298" s="2">
        <v>16.5</v>
      </c>
    </row>
    <row r="299" spans="1:11" x14ac:dyDescent="0.25">
      <c r="A299" s="6">
        <v>45055</v>
      </c>
      <c r="B299" t="s">
        <v>27</v>
      </c>
      <c r="C299">
        <v>10</v>
      </c>
      <c r="D299">
        <f t="shared" si="20"/>
        <v>3.048</v>
      </c>
      <c r="E299">
        <f t="shared" si="21"/>
        <v>3</v>
      </c>
      <c r="F299">
        <v>10.6</v>
      </c>
      <c r="G299">
        <v>162</v>
      </c>
      <c r="H299">
        <v>129.4</v>
      </c>
      <c r="J299">
        <v>8.3000000000000007</v>
      </c>
      <c r="K299" s="2">
        <v>14.722222222222221</v>
      </c>
    </row>
    <row r="300" spans="1:11" x14ac:dyDescent="0.25">
      <c r="A300" s="6">
        <v>45055</v>
      </c>
      <c r="B300" t="s">
        <v>27</v>
      </c>
      <c r="C300">
        <v>20</v>
      </c>
      <c r="D300">
        <f t="shared" si="20"/>
        <v>6.0960000000000001</v>
      </c>
      <c r="E300">
        <f t="shared" si="21"/>
        <v>6</v>
      </c>
      <c r="F300">
        <v>10.95</v>
      </c>
      <c r="G300">
        <v>159.80000000000001</v>
      </c>
      <c r="H300">
        <v>122.4</v>
      </c>
      <c r="J300">
        <v>8.35</v>
      </c>
      <c r="K300" s="2">
        <v>12.722222222222221</v>
      </c>
    </row>
    <row r="301" spans="1:11" x14ac:dyDescent="0.25">
      <c r="A301" s="6">
        <v>45125</v>
      </c>
      <c r="B301" t="s">
        <v>27</v>
      </c>
      <c r="C301">
        <v>10</v>
      </c>
      <c r="D301">
        <f t="shared" si="20"/>
        <v>3.048</v>
      </c>
      <c r="E301">
        <f t="shared" si="21"/>
        <v>3</v>
      </c>
      <c r="F301">
        <v>6.92</v>
      </c>
      <c r="G301">
        <v>157</v>
      </c>
      <c r="H301">
        <v>163.4</v>
      </c>
      <c r="I301">
        <v>102.1</v>
      </c>
      <c r="J301">
        <v>8.0299999999999994</v>
      </c>
      <c r="K301" s="2">
        <v>27.111111111111107</v>
      </c>
    </row>
    <row r="302" spans="1:11" x14ac:dyDescent="0.25">
      <c r="A302" s="6">
        <v>45125</v>
      </c>
      <c r="B302" t="s">
        <v>27</v>
      </c>
      <c r="C302">
        <v>20</v>
      </c>
      <c r="D302">
        <f t="shared" si="20"/>
        <v>6.0960000000000001</v>
      </c>
      <c r="E302">
        <f t="shared" si="21"/>
        <v>6</v>
      </c>
      <c r="F302">
        <v>7.42</v>
      </c>
      <c r="G302">
        <v>158.69999999999999</v>
      </c>
      <c r="H302">
        <v>149.6</v>
      </c>
      <c r="I302">
        <v>103.1</v>
      </c>
      <c r="J302">
        <v>7.61</v>
      </c>
      <c r="K302" s="2">
        <v>22.055555555555557</v>
      </c>
    </row>
    <row r="303" spans="1:11" x14ac:dyDescent="0.25">
      <c r="A303" s="6">
        <v>45197</v>
      </c>
      <c r="B303" t="s">
        <v>27</v>
      </c>
      <c r="C303">
        <v>3</v>
      </c>
      <c r="D303">
        <f t="shared" si="20"/>
        <v>0.9144000000000001</v>
      </c>
      <c r="E303">
        <f t="shared" si="21"/>
        <v>1</v>
      </c>
      <c r="F303">
        <v>7.32</v>
      </c>
      <c r="G303">
        <v>145.80000000000001</v>
      </c>
      <c r="J303">
        <v>7.72</v>
      </c>
      <c r="K303">
        <v>19.100000000000001</v>
      </c>
    </row>
    <row r="304" spans="1:11" x14ac:dyDescent="0.25">
      <c r="A304" s="6">
        <v>45197</v>
      </c>
      <c r="B304" t="s">
        <v>27</v>
      </c>
      <c r="C304">
        <v>10</v>
      </c>
      <c r="D304">
        <f t="shared" si="20"/>
        <v>3.048</v>
      </c>
      <c r="E304">
        <f t="shared" si="21"/>
        <v>3</v>
      </c>
      <c r="F304">
        <v>7.25</v>
      </c>
      <c r="G304">
        <v>145.80000000000001</v>
      </c>
      <c r="J304">
        <v>7.46</v>
      </c>
      <c r="K304">
        <v>19.100000000000001</v>
      </c>
    </row>
    <row r="305" spans="1:11" x14ac:dyDescent="0.25">
      <c r="A305" s="6">
        <v>45197</v>
      </c>
      <c r="B305" t="s">
        <v>27</v>
      </c>
      <c r="C305">
        <v>20</v>
      </c>
      <c r="D305">
        <f t="shared" si="20"/>
        <v>6.0960000000000001</v>
      </c>
      <c r="E305">
        <f t="shared" si="21"/>
        <v>6</v>
      </c>
      <c r="F305">
        <v>7.18</v>
      </c>
      <c r="G305">
        <v>145.6</v>
      </c>
      <c r="J305">
        <v>7.46</v>
      </c>
      <c r="K305">
        <v>19.100000000000001</v>
      </c>
    </row>
    <row r="306" spans="1:11" x14ac:dyDescent="0.25">
      <c r="A306" s="6">
        <v>44368</v>
      </c>
      <c r="B306" t="s">
        <v>30</v>
      </c>
      <c r="C306">
        <v>10</v>
      </c>
      <c r="D306">
        <f t="shared" si="20"/>
        <v>3.048</v>
      </c>
      <c r="E306">
        <f t="shared" si="21"/>
        <v>3</v>
      </c>
      <c r="F306">
        <v>6.88</v>
      </c>
      <c r="G306">
        <v>158.5</v>
      </c>
      <c r="H306">
        <v>156.80000000000001</v>
      </c>
      <c r="I306">
        <v>103</v>
      </c>
      <c r="J306">
        <v>7.68</v>
      </c>
      <c r="K306" s="2">
        <v>24.444444444444443</v>
      </c>
    </row>
    <row r="307" spans="1:11" x14ac:dyDescent="0.25">
      <c r="A307" s="6">
        <v>44396</v>
      </c>
      <c r="B307" t="s">
        <v>30</v>
      </c>
      <c r="C307">
        <v>10</v>
      </c>
      <c r="D307">
        <f t="shared" si="20"/>
        <v>3.048</v>
      </c>
      <c r="E307">
        <f t="shared" si="21"/>
        <v>3</v>
      </c>
      <c r="F307">
        <v>6.26</v>
      </c>
      <c r="G307">
        <v>161.5</v>
      </c>
      <c r="H307">
        <v>168.2</v>
      </c>
      <c r="I307">
        <v>105</v>
      </c>
      <c r="J307">
        <v>7.88</v>
      </c>
      <c r="K307" s="2">
        <v>27.722222222222225</v>
      </c>
    </row>
    <row r="308" spans="1:11" x14ac:dyDescent="0.25">
      <c r="A308" s="6">
        <v>44431</v>
      </c>
      <c r="B308" t="s">
        <v>30</v>
      </c>
      <c r="C308">
        <v>3</v>
      </c>
      <c r="D308">
        <f t="shared" si="20"/>
        <v>0.9144000000000001</v>
      </c>
      <c r="E308">
        <f t="shared" si="21"/>
        <v>1</v>
      </c>
      <c r="F308">
        <v>6</v>
      </c>
      <c r="G308">
        <v>159</v>
      </c>
      <c r="H308">
        <v>164</v>
      </c>
      <c r="I308">
        <v>103.5</v>
      </c>
      <c r="J308">
        <v>7.68</v>
      </c>
      <c r="K308" s="2">
        <v>26.111111111111111</v>
      </c>
    </row>
    <row r="309" spans="1:11" x14ac:dyDescent="0.25">
      <c r="A309" s="6">
        <v>44431</v>
      </c>
      <c r="B309" t="s">
        <v>30</v>
      </c>
      <c r="C309">
        <v>10</v>
      </c>
      <c r="D309">
        <f t="shared" si="20"/>
        <v>3.048</v>
      </c>
      <c r="E309">
        <f t="shared" si="21"/>
        <v>3</v>
      </c>
      <c r="F309">
        <v>5.94</v>
      </c>
      <c r="G309">
        <v>160</v>
      </c>
      <c r="H309">
        <v>165</v>
      </c>
      <c r="I309">
        <v>104</v>
      </c>
      <c r="J309">
        <v>7.6</v>
      </c>
      <c r="K309" s="2">
        <v>26.111111111111111</v>
      </c>
    </row>
    <row r="310" spans="1:11" x14ac:dyDescent="0.25">
      <c r="A310" s="6">
        <v>44468</v>
      </c>
      <c r="B310" t="s">
        <v>30</v>
      </c>
      <c r="C310">
        <v>10</v>
      </c>
      <c r="D310">
        <f t="shared" si="20"/>
        <v>3.048</v>
      </c>
      <c r="E310">
        <f t="shared" si="21"/>
        <v>3</v>
      </c>
      <c r="F310">
        <v>6.22</v>
      </c>
      <c r="G310">
        <v>148.4</v>
      </c>
      <c r="H310">
        <v>137.5</v>
      </c>
      <c r="I310">
        <v>96.5</v>
      </c>
      <c r="J310">
        <v>7.3</v>
      </c>
      <c r="K310" s="2">
        <v>21.111111111111111</v>
      </c>
    </row>
    <row r="311" spans="1:11" x14ac:dyDescent="0.25">
      <c r="A311" s="6">
        <v>44683</v>
      </c>
      <c r="B311" t="s">
        <v>30</v>
      </c>
      <c r="C311">
        <v>10</v>
      </c>
      <c r="D311">
        <f t="shared" si="20"/>
        <v>3.048</v>
      </c>
      <c r="E311">
        <f t="shared" si="21"/>
        <v>3</v>
      </c>
      <c r="F311">
        <v>9.0399999999999991</v>
      </c>
      <c r="G311">
        <v>158.69999999999999</v>
      </c>
      <c r="H311">
        <v>122</v>
      </c>
      <c r="I311">
        <v>103.1</v>
      </c>
      <c r="J311">
        <v>8.27</v>
      </c>
      <c r="K311" s="2">
        <v>12.999999999999998</v>
      </c>
    </row>
    <row r="312" spans="1:11" x14ac:dyDescent="0.25">
      <c r="A312" s="6">
        <v>44719</v>
      </c>
      <c r="B312" t="s">
        <v>30</v>
      </c>
      <c r="C312">
        <v>10</v>
      </c>
      <c r="D312">
        <f t="shared" si="20"/>
        <v>3.048</v>
      </c>
      <c r="E312">
        <f t="shared" si="21"/>
        <v>3</v>
      </c>
      <c r="F312">
        <v>6.66</v>
      </c>
      <c r="G312">
        <v>160</v>
      </c>
      <c r="H312">
        <v>156</v>
      </c>
      <c r="I312">
        <v>104</v>
      </c>
      <c r="J312">
        <v>8.33</v>
      </c>
      <c r="K312" s="2">
        <v>23.888888888888889</v>
      </c>
    </row>
    <row r="313" spans="1:11" x14ac:dyDescent="0.25">
      <c r="A313" s="6">
        <v>44768</v>
      </c>
      <c r="B313" t="s">
        <v>30</v>
      </c>
      <c r="C313">
        <v>10</v>
      </c>
      <c r="D313">
        <f t="shared" si="20"/>
        <v>3.048</v>
      </c>
      <c r="E313">
        <f t="shared" si="21"/>
        <v>3</v>
      </c>
      <c r="F313">
        <v>5.79</v>
      </c>
      <c r="G313">
        <v>163.4</v>
      </c>
      <c r="H313">
        <v>171.7</v>
      </c>
      <c r="I313">
        <v>106.2</v>
      </c>
      <c r="J313">
        <v>8.27</v>
      </c>
      <c r="K313" s="2">
        <v>27.666666666666664</v>
      </c>
    </row>
    <row r="314" spans="1:11" x14ac:dyDescent="0.25">
      <c r="A314" s="6">
        <v>44802</v>
      </c>
      <c r="B314" t="s">
        <v>30</v>
      </c>
      <c r="C314">
        <v>3</v>
      </c>
      <c r="D314">
        <f t="shared" si="20"/>
        <v>0.9144000000000001</v>
      </c>
      <c r="E314">
        <f t="shared" si="21"/>
        <v>1</v>
      </c>
      <c r="F314">
        <v>5.8</v>
      </c>
      <c r="G314">
        <v>165.3</v>
      </c>
      <c r="H314">
        <v>169.8</v>
      </c>
      <c r="I314">
        <v>107.4</v>
      </c>
      <c r="J314">
        <v>8.6300000000000008</v>
      </c>
      <c r="K314" s="2">
        <v>26.111111111111111</v>
      </c>
    </row>
    <row r="315" spans="1:11" x14ac:dyDescent="0.25">
      <c r="A315" s="6">
        <v>44802</v>
      </c>
      <c r="B315" t="s">
        <v>30</v>
      </c>
      <c r="C315">
        <v>6</v>
      </c>
      <c r="D315">
        <f t="shared" si="20"/>
        <v>1.8288000000000002</v>
      </c>
      <c r="E315">
        <f t="shared" si="21"/>
        <v>2</v>
      </c>
      <c r="F315">
        <v>5.48</v>
      </c>
      <c r="G315">
        <v>165.4</v>
      </c>
      <c r="H315">
        <v>169.5</v>
      </c>
      <c r="I315">
        <v>107.5</v>
      </c>
      <c r="J315">
        <v>8.36</v>
      </c>
      <c r="K315" s="2">
        <v>26.111111111111111</v>
      </c>
    </row>
    <row r="316" spans="1:11" x14ac:dyDescent="0.25">
      <c r="A316" s="6">
        <v>44840</v>
      </c>
      <c r="B316" t="s">
        <v>30</v>
      </c>
      <c r="C316">
        <v>10</v>
      </c>
      <c r="D316">
        <f t="shared" si="20"/>
        <v>3.048</v>
      </c>
      <c r="E316">
        <f t="shared" si="21"/>
        <v>3</v>
      </c>
      <c r="F316">
        <v>6.59</v>
      </c>
      <c r="G316">
        <v>160.9</v>
      </c>
      <c r="H316">
        <v>135.19999999999999</v>
      </c>
      <c r="I316">
        <v>104.5</v>
      </c>
      <c r="J316">
        <v>7.48</v>
      </c>
      <c r="K316" s="2">
        <v>16.611111111111111</v>
      </c>
    </row>
    <row r="317" spans="1:11" x14ac:dyDescent="0.25">
      <c r="A317" s="6">
        <v>45055</v>
      </c>
      <c r="B317" t="s">
        <v>30</v>
      </c>
      <c r="C317">
        <v>3</v>
      </c>
      <c r="D317">
        <f t="shared" si="20"/>
        <v>0.9144000000000001</v>
      </c>
      <c r="E317">
        <f t="shared" si="21"/>
        <v>1</v>
      </c>
      <c r="F317">
        <v>9.75</v>
      </c>
      <c r="G317">
        <v>161.5</v>
      </c>
      <c r="H317">
        <v>136.69999999999999</v>
      </c>
      <c r="J317">
        <v>7.94</v>
      </c>
      <c r="K317" s="2">
        <v>17.222222222222221</v>
      </c>
    </row>
    <row r="318" spans="1:11" x14ac:dyDescent="0.25">
      <c r="A318" s="6">
        <v>45055</v>
      </c>
      <c r="B318" t="s">
        <v>30</v>
      </c>
      <c r="C318">
        <v>10</v>
      </c>
      <c r="D318">
        <f t="shared" si="20"/>
        <v>3.048</v>
      </c>
      <c r="E318">
        <f t="shared" si="21"/>
        <v>3</v>
      </c>
      <c r="F318">
        <v>11.06</v>
      </c>
      <c r="G318">
        <v>161.1</v>
      </c>
      <c r="H318">
        <v>127.2</v>
      </c>
      <c r="J318">
        <v>7.84</v>
      </c>
      <c r="K318" s="2">
        <v>13.888888888888889</v>
      </c>
    </row>
    <row r="319" spans="1:11" x14ac:dyDescent="0.25">
      <c r="A319" s="6">
        <v>45125</v>
      </c>
      <c r="B319" t="s">
        <v>30</v>
      </c>
      <c r="C319">
        <v>3</v>
      </c>
      <c r="D319">
        <f t="shared" si="20"/>
        <v>0.9144000000000001</v>
      </c>
      <c r="E319">
        <f t="shared" si="21"/>
        <v>1</v>
      </c>
      <c r="F319">
        <v>7.45</v>
      </c>
      <c r="G319">
        <v>158</v>
      </c>
      <c r="H319">
        <v>164.4</v>
      </c>
      <c r="I319">
        <v>102.7</v>
      </c>
      <c r="J319">
        <v>7.7</v>
      </c>
      <c r="K319" s="2">
        <v>27.166666666666668</v>
      </c>
    </row>
    <row r="320" spans="1:11" x14ac:dyDescent="0.25">
      <c r="A320" s="6">
        <v>45125</v>
      </c>
      <c r="B320" t="s">
        <v>30</v>
      </c>
      <c r="C320">
        <v>6</v>
      </c>
      <c r="D320">
        <f t="shared" si="20"/>
        <v>1.8288000000000002</v>
      </c>
      <c r="E320">
        <f t="shared" si="21"/>
        <v>2</v>
      </c>
      <c r="F320">
        <v>7.33</v>
      </c>
      <c r="G320">
        <v>158</v>
      </c>
      <c r="H320">
        <v>164.1</v>
      </c>
      <c r="I320">
        <v>102.7</v>
      </c>
      <c r="J320">
        <v>7.81</v>
      </c>
      <c r="K320" s="2">
        <v>27.055555555555557</v>
      </c>
    </row>
    <row r="321" spans="1:11" x14ac:dyDescent="0.25">
      <c r="A321" s="6">
        <v>45197</v>
      </c>
      <c r="B321" t="s">
        <v>30</v>
      </c>
      <c r="C321">
        <v>3</v>
      </c>
      <c r="D321">
        <f t="shared" si="20"/>
        <v>0.9144000000000001</v>
      </c>
      <c r="E321">
        <f t="shared" si="21"/>
        <v>1</v>
      </c>
      <c r="F321">
        <v>7.34</v>
      </c>
      <c r="G321">
        <v>146.5</v>
      </c>
      <c r="J321">
        <v>7.34</v>
      </c>
      <c r="K321">
        <v>19</v>
      </c>
    </row>
    <row r="322" spans="1:11" x14ac:dyDescent="0.25">
      <c r="A322" s="6">
        <v>45197</v>
      </c>
      <c r="B322" t="s">
        <v>30</v>
      </c>
      <c r="C322">
        <v>10</v>
      </c>
      <c r="D322">
        <f t="shared" ref="D322:D385" si="22">C322*0.3048</f>
        <v>3.048</v>
      </c>
      <c r="E322">
        <f t="shared" ref="E322:E385" si="23">ROUND(D322*2,0)/2</f>
        <v>3</v>
      </c>
      <c r="F322">
        <v>7.26</v>
      </c>
      <c r="G322">
        <v>146.5</v>
      </c>
      <c r="J322">
        <v>7.34</v>
      </c>
      <c r="K322">
        <v>19.100000000000001</v>
      </c>
    </row>
    <row r="323" spans="1:11" x14ac:dyDescent="0.25">
      <c r="A323" s="6">
        <v>44318</v>
      </c>
      <c r="B323" t="s">
        <v>31</v>
      </c>
      <c r="C323">
        <v>10</v>
      </c>
      <c r="D323">
        <f t="shared" si="22"/>
        <v>3.048</v>
      </c>
      <c r="E323">
        <f t="shared" si="23"/>
        <v>3</v>
      </c>
      <c r="F323">
        <v>9.2899999999999991</v>
      </c>
      <c r="G323">
        <v>155</v>
      </c>
      <c r="H323">
        <v>121.4</v>
      </c>
      <c r="I323">
        <v>101</v>
      </c>
      <c r="J323">
        <v>7.6</v>
      </c>
      <c r="K323" s="2">
        <v>13.333333333333332</v>
      </c>
    </row>
    <row r="324" spans="1:11" x14ac:dyDescent="0.25">
      <c r="A324" s="6">
        <v>44318</v>
      </c>
      <c r="B324" t="s">
        <v>31</v>
      </c>
      <c r="C324">
        <v>20</v>
      </c>
      <c r="D324">
        <f t="shared" si="22"/>
        <v>6.0960000000000001</v>
      </c>
      <c r="E324">
        <f t="shared" si="23"/>
        <v>6</v>
      </c>
      <c r="F324">
        <v>9.67</v>
      </c>
      <c r="G324">
        <v>155.4</v>
      </c>
      <c r="H324">
        <v>118.3</v>
      </c>
      <c r="I324">
        <v>101</v>
      </c>
      <c r="J324">
        <v>7.6</v>
      </c>
      <c r="K324" s="2">
        <v>12.222222222222221</v>
      </c>
    </row>
    <row r="325" spans="1:11" x14ac:dyDescent="0.25">
      <c r="A325" s="6">
        <v>44318</v>
      </c>
      <c r="B325" t="s">
        <v>31</v>
      </c>
      <c r="C325">
        <v>30</v>
      </c>
      <c r="D325">
        <f t="shared" si="22"/>
        <v>9.1440000000000001</v>
      </c>
      <c r="E325">
        <f t="shared" si="23"/>
        <v>9</v>
      </c>
      <c r="F325">
        <v>10.43</v>
      </c>
      <c r="G325">
        <v>154</v>
      </c>
      <c r="H325">
        <v>111</v>
      </c>
      <c r="I325">
        <v>101</v>
      </c>
      <c r="J325">
        <v>7.6</v>
      </c>
      <c r="K325" s="2">
        <v>10</v>
      </c>
    </row>
    <row r="326" spans="1:11" x14ac:dyDescent="0.25">
      <c r="A326" s="6">
        <v>44318</v>
      </c>
      <c r="B326" t="s">
        <v>31</v>
      </c>
      <c r="C326">
        <v>40</v>
      </c>
      <c r="D326">
        <f t="shared" si="22"/>
        <v>12.192</v>
      </c>
      <c r="E326">
        <f t="shared" si="23"/>
        <v>12</v>
      </c>
      <c r="F326">
        <v>10.9</v>
      </c>
      <c r="G326">
        <v>153</v>
      </c>
      <c r="H326">
        <v>101</v>
      </c>
      <c r="I326">
        <v>99.07</v>
      </c>
      <c r="J326">
        <v>7.5</v>
      </c>
      <c r="K326" s="2">
        <v>7.2222222222222223</v>
      </c>
    </row>
    <row r="327" spans="1:11" x14ac:dyDescent="0.25">
      <c r="A327" s="6">
        <v>44318</v>
      </c>
      <c r="B327" t="s">
        <v>31</v>
      </c>
      <c r="C327">
        <v>50</v>
      </c>
      <c r="D327">
        <f t="shared" si="22"/>
        <v>15.24</v>
      </c>
      <c r="E327">
        <f t="shared" si="23"/>
        <v>15</v>
      </c>
      <c r="F327">
        <v>9.3000000000000007</v>
      </c>
      <c r="G327">
        <v>153</v>
      </c>
      <c r="H327">
        <v>99</v>
      </c>
      <c r="I327">
        <v>99</v>
      </c>
      <c r="J327">
        <v>7.2</v>
      </c>
      <c r="K327" s="2">
        <v>6.1111111111111107</v>
      </c>
    </row>
    <row r="328" spans="1:11" x14ac:dyDescent="0.25">
      <c r="A328" s="6">
        <v>44368</v>
      </c>
      <c r="B328" t="s">
        <v>31</v>
      </c>
      <c r="C328">
        <v>10</v>
      </c>
      <c r="D328">
        <f t="shared" si="22"/>
        <v>3.048</v>
      </c>
      <c r="E328">
        <f t="shared" si="23"/>
        <v>3</v>
      </c>
      <c r="F328">
        <v>7.15</v>
      </c>
      <c r="G328">
        <v>158</v>
      </c>
      <c r="H328">
        <v>156.4</v>
      </c>
      <c r="I328">
        <v>102.7</v>
      </c>
      <c r="J328">
        <v>7.61</v>
      </c>
      <c r="K328" s="2">
        <v>24.444444444444443</v>
      </c>
    </row>
    <row r="329" spans="1:11" x14ac:dyDescent="0.25">
      <c r="A329" s="6">
        <v>44368</v>
      </c>
      <c r="B329" t="s">
        <v>31</v>
      </c>
      <c r="C329">
        <v>20</v>
      </c>
      <c r="D329">
        <f t="shared" si="22"/>
        <v>6.0960000000000001</v>
      </c>
      <c r="E329">
        <f t="shared" si="23"/>
        <v>6</v>
      </c>
      <c r="F329">
        <v>9.16</v>
      </c>
      <c r="G329">
        <v>155.80000000000001</v>
      </c>
      <c r="H329">
        <v>133.5</v>
      </c>
      <c r="I329">
        <v>101.3</v>
      </c>
      <c r="J329">
        <v>7.76</v>
      </c>
      <c r="K329" s="2">
        <v>17.555555555555557</v>
      </c>
    </row>
    <row r="330" spans="1:11" x14ac:dyDescent="0.25">
      <c r="A330" s="6">
        <v>44368</v>
      </c>
      <c r="B330" t="s">
        <v>31</v>
      </c>
      <c r="C330">
        <v>30</v>
      </c>
      <c r="D330">
        <f t="shared" si="22"/>
        <v>9.1440000000000001</v>
      </c>
      <c r="E330">
        <f t="shared" si="23"/>
        <v>9</v>
      </c>
      <c r="F330">
        <v>9.0500000000000007</v>
      </c>
      <c r="G330">
        <v>155.19999999999999</v>
      </c>
      <c r="H330">
        <v>115.4</v>
      </c>
      <c r="I330">
        <v>101.9</v>
      </c>
      <c r="J330">
        <v>7.39</v>
      </c>
      <c r="K330" s="2">
        <v>11.444444444444445</v>
      </c>
    </row>
    <row r="331" spans="1:11" x14ac:dyDescent="0.25">
      <c r="A331" s="6">
        <v>44368</v>
      </c>
      <c r="B331" t="s">
        <v>31</v>
      </c>
      <c r="C331">
        <v>40</v>
      </c>
      <c r="D331">
        <f t="shared" si="22"/>
        <v>12.192</v>
      </c>
      <c r="E331">
        <f t="shared" si="23"/>
        <v>12</v>
      </c>
      <c r="F331">
        <v>8.59</v>
      </c>
      <c r="G331">
        <v>154.6</v>
      </c>
      <c r="H331">
        <v>105.4</v>
      </c>
      <c r="I331">
        <v>100.4</v>
      </c>
      <c r="J331">
        <v>7.09</v>
      </c>
      <c r="K331" s="2">
        <v>8.3888888888888893</v>
      </c>
    </row>
    <row r="332" spans="1:11" x14ac:dyDescent="0.25">
      <c r="A332" s="6">
        <v>44368</v>
      </c>
      <c r="B332" t="s">
        <v>31</v>
      </c>
      <c r="C332">
        <v>50</v>
      </c>
      <c r="D332">
        <f t="shared" si="22"/>
        <v>15.24</v>
      </c>
      <c r="E332">
        <f t="shared" si="23"/>
        <v>15</v>
      </c>
      <c r="F332">
        <v>6.1</v>
      </c>
      <c r="G332">
        <v>155.80000000000001</v>
      </c>
      <c r="H332">
        <v>102.2</v>
      </c>
      <c r="I332">
        <v>101.3</v>
      </c>
      <c r="J332">
        <v>6.79</v>
      </c>
      <c r="K332" s="2">
        <v>7.0000000000000009</v>
      </c>
    </row>
    <row r="333" spans="1:11" x14ac:dyDescent="0.25">
      <c r="A333" s="6">
        <v>44368</v>
      </c>
      <c r="B333" t="s">
        <v>31</v>
      </c>
      <c r="C333">
        <v>60</v>
      </c>
      <c r="D333">
        <f t="shared" si="22"/>
        <v>18.288</v>
      </c>
      <c r="E333">
        <f t="shared" si="23"/>
        <v>18.5</v>
      </c>
      <c r="F333">
        <v>5.64</v>
      </c>
      <c r="G333">
        <v>155.80000000000001</v>
      </c>
      <c r="H333">
        <v>100.7</v>
      </c>
      <c r="I333">
        <v>101.2</v>
      </c>
      <c r="J333">
        <v>6.82</v>
      </c>
      <c r="K333" s="2">
        <v>6.5555555555555536</v>
      </c>
    </row>
    <row r="334" spans="1:11" x14ac:dyDescent="0.25">
      <c r="A334" s="6">
        <v>44396</v>
      </c>
      <c r="B334" t="s">
        <v>31</v>
      </c>
      <c r="C334">
        <v>10</v>
      </c>
      <c r="D334">
        <f t="shared" si="22"/>
        <v>3.048</v>
      </c>
      <c r="E334">
        <f t="shared" si="23"/>
        <v>3</v>
      </c>
      <c r="F334">
        <v>6.47</v>
      </c>
      <c r="G334">
        <v>160.80000000000001</v>
      </c>
      <c r="H334">
        <v>167.8</v>
      </c>
      <c r="I334">
        <v>104.5</v>
      </c>
      <c r="J334">
        <v>8.0500000000000007</v>
      </c>
      <c r="K334" s="2">
        <v>27.277777777777775</v>
      </c>
    </row>
    <row r="335" spans="1:11" x14ac:dyDescent="0.25">
      <c r="A335" s="6">
        <v>44396</v>
      </c>
      <c r="B335" t="s">
        <v>31</v>
      </c>
      <c r="C335">
        <v>20</v>
      </c>
      <c r="D335">
        <f t="shared" si="22"/>
        <v>6.0960000000000001</v>
      </c>
      <c r="E335">
        <f t="shared" si="23"/>
        <v>6</v>
      </c>
      <c r="F335">
        <v>7.44</v>
      </c>
      <c r="G335">
        <v>156.6</v>
      </c>
      <c r="H335">
        <v>143.19999999999999</v>
      </c>
      <c r="I335">
        <v>108.8</v>
      </c>
      <c r="J335">
        <v>7.57</v>
      </c>
      <c r="K335" s="2">
        <v>20.555555555555554</v>
      </c>
    </row>
    <row r="336" spans="1:11" x14ac:dyDescent="0.25">
      <c r="A336" s="6">
        <v>44396</v>
      </c>
      <c r="B336" t="s">
        <v>31</v>
      </c>
      <c r="C336">
        <v>30</v>
      </c>
      <c r="D336">
        <f t="shared" si="22"/>
        <v>9.1440000000000001</v>
      </c>
      <c r="E336">
        <f t="shared" si="23"/>
        <v>9</v>
      </c>
      <c r="F336">
        <v>8.9700000000000006</v>
      </c>
      <c r="G336">
        <v>155.4</v>
      </c>
      <c r="H336">
        <v>118.3</v>
      </c>
      <c r="I336">
        <v>101</v>
      </c>
      <c r="J336">
        <v>7.5</v>
      </c>
      <c r="K336" s="2">
        <v>12.555555555555555</v>
      </c>
    </row>
    <row r="337" spans="1:11" x14ac:dyDescent="0.25">
      <c r="A337" s="6">
        <v>44396</v>
      </c>
      <c r="B337" t="s">
        <v>31</v>
      </c>
      <c r="C337">
        <v>40</v>
      </c>
      <c r="D337">
        <f t="shared" si="22"/>
        <v>12.192</v>
      </c>
      <c r="E337">
        <f t="shared" si="23"/>
        <v>12</v>
      </c>
      <c r="F337">
        <v>7.75</v>
      </c>
      <c r="G337">
        <v>155.6</v>
      </c>
      <c r="H337">
        <v>107.8</v>
      </c>
      <c r="I337">
        <v>101.1</v>
      </c>
      <c r="J337">
        <v>7.33</v>
      </c>
      <c r="K337" s="2">
        <v>8.8888888888888893</v>
      </c>
    </row>
    <row r="338" spans="1:11" x14ac:dyDescent="0.25">
      <c r="A338" s="6">
        <v>44396</v>
      </c>
      <c r="B338" t="s">
        <v>31</v>
      </c>
      <c r="C338">
        <v>50</v>
      </c>
      <c r="D338">
        <f t="shared" si="22"/>
        <v>15.24</v>
      </c>
      <c r="E338">
        <f t="shared" si="23"/>
        <v>15</v>
      </c>
      <c r="F338">
        <v>5.57</v>
      </c>
      <c r="G338">
        <v>156.9</v>
      </c>
      <c r="H338">
        <v>105.1</v>
      </c>
      <c r="I338">
        <v>102.1</v>
      </c>
      <c r="J338">
        <v>7.33</v>
      </c>
      <c r="K338" s="2">
        <v>7.6666666666666652</v>
      </c>
    </row>
    <row r="339" spans="1:11" x14ac:dyDescent="0.25">
      <c r="A339" s="6">
        <v>44431</v>
      </c>
      <c r="B339" t="s">
        <v>31</v>
      </c>
      <c r="C339">
        <v>10</v>
      </c>
      <c r="D339">
        <f t="shared" si="22"/>
        <v>3.048</v>
      </c>
      <c r="E339">
        <f t="shared" si="23"/>
        <v>3</v>
      </c>
      <c r="F339">
        <v>6.35</v>
      </c>
      <c r="G339">
        <v>158</v>
      </c>
      <c r="H339">
        <v>163</v>
      </c>
      <c r="I339">
        <v>103</v>
      </c>
      <c r="J339">
        <v>7.71</v>
      </c>
      <c r="K339" s="2">
        <v>26.111111111111111</v>
      </c>
    </row>
    <row r="340" spans="1:11" x14ac:dyDescent="0.25">
      <c r="A340" s="6">
        <v>44431</v>
      </c>
      <c r="B340" t="s">
        <v>31</v>
      </c>
      <c r="C340">
        <v>20</v>
      </c>
      <c r="D340">
        <f t="shared" si="22"/>
        <v>6.0960000000000001</v>
      </c>
      <c r="E340">
        <f t="shared" si="23"/>
        <v>6</v>
      </c>
      <c r="F340">
        <v>5.5</v>
      </c>
      <c r="G340">
        <v>158</v>
      </c>
      <c r="H340">
        <v>134</v>
      </c>
      <c r="I340">
        <v>103</v>
      </c>
      <c r="J340">
        <v>7.11</v>
      </c>
      <c r="K340" s="2">
        <v>23.333333333333332</v>
      </c>
    </row>
    <row r="341" spans="1:11" x14ac:dyDescent="0.25">
      <c r="A341" s="6">
        <v>44431</v>
      </c>
      <c r="B341" t="s">
        <v>31</v>
      </c>
      <c r="C341">
        <v>30</v>
      </c>
      <c r="D341">
        <f t="shared" si="22"/>
        <v>9.1440000000000001</v>
      </c>
      <c r="E341">
        <f t="shared" si="23"/>
        <v>9</v>
      </c>
      <c r="F341">
        <v>7.5</v>
      </c>
      <c r="G341">
        <v>155</v>
      </c>
      <c r="H341">
        <v>123</v>
      </c>
      <c r="I341">
        <v>101</v>
      </c>
      <c r="J341">
        <v>7.1</v>
      </c>
      <c r="K341" s="2">
        <v>13.888888888888889</v>
      </c>
    </row>
    <row r="342" spans="1:11" x14ac:dyDescent="0.25">
      <c r="A342" s="6">
        <v>44431</v>
      </c>
      <c r="B342" t="s">
        <v>31</v>
      </c>
      <c r="C342">
        <v>40</v>
      </c>
      <c r="D342">
        <f t="shared" si="22"/>
        <v>12.192</v>
      </c>
      <c r="E342">
        <f t="shared" si="23"/>
        <v>12</v>
      </c>
      <c r="F342">
        <v>7.8</v>
      </c>
      <c r="G342">
        <v>156</v>
      </c>
      <c r="H342">
        <v>125</v>
      </c>
      <c r="I342">
        <v>101</v>
      </c>
      <c r="J342">
        <v>7.3</v>
      </c>
      <c r="K342" s="2">
        <v>13.333333333333332</v>
      </c>
    </row>
    <row r="343" spans="1:11" x14ac:dyDescent="0.25">
      <c r="A343" s="6">
        <v>44468</v>
      </c>
      <c r="B343" t="s">
        <v>31</v>
      </c>
      <c r="C343">
        <v>10</v>
      </c>
      <c r="D343">
        <f t="shared" si="22"/>
        <v>3.048</v>
      </c>
      <c r="E343">
        <f t="shared" si="23"/>
        <v>3</v>
      </c>
      <c r="F343">
        <v>6.08</v>
      </c>
      <c r="G343">
        <v>148</v>
      </c>
      <c r="H343">
        <v>137</v>
      </c>
      <c r="I343">
        <v>96.3</v>
      </c>
      <c r="J343">
        <v>7.5</v>
      </c>
      <c r="K343" s="2">
        <v>21.222222222222225</v>
      </c>
    </row>
    <row r="344" spans="1:11" x14ac:dyDescent="0.25">
      <c r="A344" s="6">
        <v>44468</v>
      </c>
      <c r="B344" t="s">
        <v>31</v>
      </c>
      <c r="C344">
        <v>20</v>
      </c>
      <c r="D344">
        <f t="shared" si="22"/>
        <v>6.0960000000000001</v>
      </c>
      <c r="E344">
        <f t="shared" si="23"/>
        <v>6</v>
      </c>
      <c r="F344">
        <v>6.25</v>
      </c>
      <c r="G344">
        <v>148.19999999999999</v>
      </c>
      <c r="H344">
        <v>137.4</v>
      </c>
      <c r="I344">
        <v>96.3</v>
      </c>
      <c r="J344">
        <v>7.46</v>
      </c>
      <c r="K344" s="2">
        <v>21.111111111111111</v>
      </c>
    </row>
    <row r="345" spans="1:11" x14ac:dyDescent="0.25">
      <c r="A345" s="6">
        <v>44468</v>
      </c>
      <c r="B345" t="s">
        <v>31</v>
      </c>
      <c r="C345">
        <v>30</v>
      </c>
      <c r="D345">
        <f t="shared" si="22"/>
        <v>9.1440000000000001</v>
      </c>
      <c r="E345">
        <f t="shared" si="23"/>
        <v>9</v>
      </c>
      <c r="F345">
        <v>3.47</v>
      </c>
      <c r="G345">
        <v>154.5</v>
      </c>
      <c r="H345">
        <v>133</v>
      </c>
      <c r="I345">
        <v>100.3</v>
      </c>
      <c r="J345">
        <v>6.95</v>
      </c>
      <c r="K345" s="2">
        <v>21.111111111111111</v>
      </c>
    </row>
    <row r="346" spans="1:11" x14ac:dyDescent="0.25">
      <c r="A346" s="6">
        <v>44468</v>
      </c>
      <c r="B346" t="s">
        <v>31</v>
      </c>
      <c r="C346">
        <v>40</v>
      </c>
      <c r="D346">
        <f t="shared" si="22"/>
        <v>12.192</v>
      </c>
      <c r="E346">
        <f t="shared" si="23"/>
        <v>12</v>
      </c>
      <c r="F346">
        <v>2.74</v>
      </c>
      <c r="G346">
        <v>157.80000000000001</v>
      </c>
      <c r="H346">
        <v>117</v>
      </c>
      <c r="I346">
        <v>102.3</v>
      </c>
      <c r="J346">
        <v>6.77</v>
      </c>
      <c r="K346" s="2">
        <v>11.611111111111111</v>
      </c>
    </row>
    <row r="347" spans="1:11" x14ac:dyDescent="0.25">
      <c r="A347" s="6">
        <v>44468</v>
      </c>
      <c r="B347" t="s">
        <v>31</v>
      </c>
      <c r="C347">
        <v>50</v>
      </c>
      <c r="D347">
        <f t="shared" si="22"/>
        <v>15.24</v>
      </c>
      <c r="E347">
        <f t="shared" si="23"/>
        <v>15</v>
      </c>
      <c r="F347">
        <v>1.53</v>
      </c>
      <c r="G347">
        <v>109.2</v>
      </c>
      <c r="H347">
        <v>115.2</v>
      </c>
      <c r="I347">
        <v>103</v>
      </c>
      <c r="J347">
        <v>6.71</v>
      </c>
      <c r="K347" s="2">
        <v>8.7222222222222232</v>
      </c>
    </row>
    <row r="348" spans="1:11" x14ac:dyDescent="0.25">
      <c r="A348" s="6">
        <v>44683</v>
      </c>
      <c r="B348" t="s">
        <v>31</v>
      </c>
      <c r="C348">
        <v>10</v>
      </c>
      <c r="D348">
        <f t="shared" si="22"/>
        <v>3.048</v>
      </c>
      <c r="E348">
        <f t="shared" si="23"/>
        <v>3</v>
      </c>
      <c r="F348">
        <v>6.4</v>
      </c>
      <c r="G348">
        <v>159</v>
      </c>
      <c r="H348">
        <v>155.4</v>
      </c>
      <c r="I348">
        <v>103.3</v>
      </c>
      <c r="J348">
        <v>8.1999999999999993</v>
      </c>
      <c r="K348" s="2">
        <v>23.833333333333336</v>
      </c>
    </row>
    <row r="349" spans="1:11" x14ac:dyDescent="0.25">
      <c r="A349" s="6">
        <v>44683</v>
      </c>
      <c r="B349" t="s">
        <v>31</v>
      </c>
      <c r="C349">
        <v>20</v>
      </c>
      <c r="D349">
        <f t="shared" si="22"/>
        <v>6.0960000000000001</v>
      </c>
      <c r="E349">
        <f t="shared" si="23"/>
        <v>6</v>
      </c>
      <c r="F349">
        <v>9.4</v>
      </c>
      <c r="G349">
        <v>157</v>
      </c>
      <c r="H349">
        <v>128</v>
      </c>
      <c r="I349">
        <v>101.8</v>
      </c>
      <c r="J349">
        <v>9.1199999999999992</v>
      </c>
      <c r="K349" s="2">
        <v>15.555555555555555</v>
      </c>
    </row>
    <row r="350" spans="1:11" x14ac:dyDescent="0.25">
      <c r="A350" s="6">
        <v>44683</v>
      </c>
      <c r="B350" t="s">
        <v>31</v>
      </c>
      <c r="C350">
        <v>30</v>
      </c>
      <c r="D350">
        <f t="shared" si="22"/>
        <v>9.1440000000000001</v>
      </c>
      <c r="E350">
        <f t="shared" si="23"/>
        <v>9</v>
      </c>
      <c r="F350">
        <v>9.4</v>
      </c>
      <c r="G350">
        <v>158</v>
      </c>
      <c r="H350">
        <v>113</v>
      </c>
      <c r="I350">
        <v>103</v>
      </c>
      <c r="J350">
        <v>8.4</v>
      </c>
      <c r="K350" s="2">
        <v>10</v>
      </c>
    </row>
    <row r="351" spans="1:11" x14ac:dyDescent="0.25">
      <c r="A351" s="6">
        <v>44683</v>
      </c>
      <c r="B351" t="s">
        <v>31</v>
      </c>
      <c r="C351">
        <v>40</v>
      </c>
      <c r="D351">
        <f t="shared" si="22"/>
        <v>12.192</v>
      </c>
      <c r="E351">
        <f t="shared" si="23"/>
        <v>12</v>
      </c>
      <c r="F351">
        <v>7.49</v>
      </c>
      <c r="G351">
        <v>159.80000000000001</v>
      </c>
      <c r="H351">
        <v>107.9</v>
      </c>
      <c r="I351">
        <v>103.9</v>
      </c>
      <c r="J351">
        <v>7.75</v>
      </c>
      <c r="K351" s="2">
        <v>7.7777777777777777</v>
      </c>
    </row>
    <row r="352" spans="1:11" x14ac:dyDescent="0.25">
      <c r="A352" s="6">
        <v>44683</v>
      </c>
      <c r="B352" t="s">
        <v>31</v>
      </c>
      <c r="C352">
        <v>50</v>
      </c>
      <c r="D352">
        <f t="shared" si="22"/>
        <v>15.24</v>
      </c>
      <c r="E352">
        <f t="shared" si="23"/>
        <v>15</v>
      </c>
      <c r="F352">
        <v>5.68</v>
      </c>
      <c r="G352">
        <v>162</v>
      </c>
      <c r="H352">
        <v>106</v>
      </c>
      <c r="I352">
        <v>105</v>
      </c>
      <c r="J352">
        <v>7</v>
      </c>
      <c r="K352" s="2">
        <v>6.6666666666666661</v>
      </c>
    </row>
    <row r="353" spans="1:11" x14ac:dyDescent="0.25">
      <c r="A353" s="6">
        <v>44719</v>
      </c>
      <c r="B353" t="s">
        <v>31</v>
      </c>
      <c r="C353">
        <v>10</v>
      </c>
      <c r="D353">
        <f t="shared" si="22"/>
        <v>3.048</v>
      </c>
      <c r="E353">
        <f t="shared" si="23"/>
        <v>3</v>
      </c>
      <c r="F353">
        <v>7.15</v>
      </c>
      <c r="G353">
        <v>158</v>
      </c>
      <c r="H353">
        <v>156.4</v>
      </c>
      <c r="I353">
        <v>102.7</v>
      </c>
      <c r="J353">
        <v>7.61</v>
      </c>
      <c r="K353" s="2">
        <v>24.444444444444443</v>
      </c>
    </row>
    <row r="354" spans="1:11" x14ac:dyDescent="0.25">
      <c r="A354" s="6">
        <v>44719</v>
      </c>
      <c r="B354" t="s">
        <v>31</v>
      </c>
      <c r="C354">
        <v>20</v>
      </c>
      <c r="D354">
        <f t="shared" si="22"/>
        <v>6.0960000000000001</v>
      </c>
      <c r="E354">
        <f t="shared" si="23"/>
        <v>6</v>
      </c>
      <c r="F354">
        <v>9.16</v>
      </c>
      <c r="G354">
        <v>155.80000000000001</v>
      </c>
      <c r="H354">
        <v>133.5</v>
      </c>
      <c r="I354">
        <v>101.3</v>
      </c>
      <c r="J354">
        <v>7.76</v>
      </c>
      <c r="K354" s="2">
        <v>17.555555555555557</v>
      </c>
    </row>
    <row r="355" spans="1:11" x14ac:dyDescent="0.25">
      <c r="A355" s="6">
        <v>44719</v>
      </c>
      <c r="B355" t="s">
        <v>31</v>
      </c>
      <c r="C355">
        <v>30</v>
      </c>
      <c r="D355">
        <f t="shared" si="22"/>
        <v>9.1440000000000001</v>
      </c>
      <c r="E355">
        <f t="shared" si="23"/>
        <v>9</v>
      </c>
      <c r="F355">
        <v>9.0500000000000007</v>
      </c>
      <c r="G355">
        <v>155.19999999999999</v>
      </c>
      <c r="H355">
        <v>115.4</v>
      </c>
      <c r="I355">
        <v>101.9</v>
      </c>
      <c r="J355">
        <v>7.39</v>
      </c>
      <c r="K355" s="2">
        <v>11.444444444444445</v>
      </c>
    </row>
    <row r="356" spans="1:11" x14ac:dyDescent="0.25">
      <c r="A356" s="6">
        <v>44719</v>
      </c>
      <c r="B356" t="s">
        <v>31</v>
      </c>
      <c r="C356">
        <v>40</v>
      </c>
      <c r="D356">
        <f t="shared" si="22"/>
        <v>12.192</v>
      </c>
      <c r="E356">
        <f t="shared" si="23"/>
        <v>12</v>
      </c>
      <c r="F356">
        <v>8.59</v>
      </c>
      <c r="G356">
        <v>154.6</v>
      </c>
      <c r="H356">
        <v>105.4</v>
      </c>
      <c r="I356">
        <v>100.4</v>
      </c>
      <c r="J356">
        <v>7.09</v>
      </c>
      <c r="K356" s="2">
        <v>8.3888888888888893</v>
      </c>
    </row>
    <row r="357" spans="1:11" x14ac:dyDescent="0.25">
      <c r="A357" s="6">
        <v>44719</v>
      </c>
      <c r="B357" t="s">
        <v>31</v>
      </c>
      <c r="C357">
        <v>50</v>
      </c>
      <c r="D357">
        <f t="shared" si="22"/>
        <v>15.24</v>
      </c>
      <c r="E357">
        <f t="shared" si="23"/>
        <v>15</v>
      </c>
      <c r="F357">
        <v>6.1</v>
      </c>
      <c r="G357">
        <v>155.80000000000001</v>
      </c>
      <c r="H357">
        <v>102.2</v>
      </c>
      <c r="I357">
        <v>101.3</v>
      </c>
      <c r="J357">
        <v>6.79</v>
      </c>
      <c r="K357" s="2">
        <v>7.0000000000000009</v>
      </c>
    </row>
    <row r="358" spans="1:11" x14ac:dyDescent="0.25">
      <c r="A358" s="6">
        <v>44719</v>
      </c>
      <c r="B358" t="s">
        <v>31</v>
      </c>
      <c r="C358">
        <v>60</v>
      </c>
      <c r="D358">
        <f t="shared" si="22"/>
        <v>18.288</v>
      </c>
      <c r="E358">
        <f t="shared" si="23"/>
        <v>18.5</v>
      </c>
      <c r="F358">
        <v>5.64</v>
      </c>
      <c r="G358">
        <v>155.80000000000001</v>
      </c>
      <c r="H358">
        <v>100.7</v>
      </c>
      <c r="I358">
        <v>101.2</v>
      </c>
      <c r="J358">
        <v>6.82</v>
      </c>
      <c r="K358" s="2">
        <v>6.5555555555555536</v>
      </c>
    </row>
    <row r="359" spans="1:11" x14ac:dyDescent="0.25">
      <c r="A359" s="6">
        <v>44768</v>
      </c>
      <c r="B359" t="s">
        <v>31</v>
      </c>
      <c r="C359">
        <v>10</v>
      </c>
      <c r="D359">
        <f t="shared" si="22"/>
        <v>3.048</v>
      </c>
      <c r="E359">
        <f t="shared" si="23"/>
        <v>3</v>
      </c>
      <c r="F359">
        <v>5.83</v>
      </c>
      <c r="G359">
        <v>162.6</v>
      </c>
      <c r="H359">
        <v>170.9</v>
      </c>
      <c r="I359">
        <v>105.7</v>
      </c>
      <c r="J359">
        <v>8.23</v>
      </c>
      <c r="K359" s="2">
        <v>27.666666666666664</v>
      </c>
    </row>
    <row r="360" spans="1:11" x14ac:dyDescent="0.25">
      <c r="A360" s="6">
        <v>44768</v>
      </c>
      <c r="B360" t="s">
        <v>31</v>
      </c>
      <c r="C360">
        <v>20</v>
      </c>
      <c r="D360">
        <f t="shared" si="22"/>
        <v>6.0960000000000001</v>
      </c>
      <c r="E360">
        <f t="shared" si="23"/>
        <v>6</v>
      </c>
      <c r="F360">
        <v>7.69</v>
      </c>
      <c r="G360">
        <v>155.69999999999999</v>
      </c>
      <c r="H360">
        <v>144.4</v>
      </c>
      <c r="I360">
        <v>101.2</v>
      </c>
      <c r="J360">
        <v>8.0399999999999991</v>
      </c>
      <c r="K360" s="2">
        <v>21.222222222222225</v>
      </c>
    </row>
    <row r="361" spans="1:11" x14ac:dyDescent="0.25">
      <c r="A361" s="6">
        <v>44768</v>
      </c>
      <c r="B361" t="s">
        <v>31</v>
      </c>
      <c r="C361">
        <v>30</v>
      </c>
      <c r="D361">
        <f t="shared" si="22"/>
        <v>9.1440000000000001</v>
      </c>
      <c r="E361">
        <f t="shared" si="23"/>
        <v>9</v>
      </c>
      <c r="F361">
        <v>7.58</v>
      </c>
      <c r="G361">
        <v>158.1</v>
      </c>
      <c r="H361">
        <v>118.1</v>
      </c>
      <c r="I361">
        <v>103.2</v>
      </c>
      <c r="J361">
        <v>7.63</v>
      </c>
      <c r="K361" s="2">
        <v>11.611111111111111</v>
      </c>
    </row>
    <row r="362" spans="1:11" x14ac:dyDescent="0.25">
      <c r="A362" s="6">
        <v>44768</v>
      </c>
      <c r="B362" t="s">
        <v>31</v>
      </c>
      <c r="C362">
        <v>40</v>
      </c>
      <c r="D362">
        <f t="shared" si="22"/>
        <v>12.192</v>
      </c>
      <c r="E362">
        <f t="shared" si="23"/>
        <v>12</v>
      </c>
      <c r="F362">
        <v>5.21</v>
      </c>
      <c r="G362">
        <v>161.5</v>
      </c>
      <c r="H362">
        <v>110.5</v>
      </c>
      <c r="I362">
        <v>105</v>
      </c>
      <c r="J362">
        <v>7.32</v>
      </c>
      <c r="K362" s="2">
        <v>8.4444444444444464</v>
      </c>
    </row>
    <row r="363" spans="1:11" x14ac:dyDescent="0.25">
      <c r="A363" s="6">
        <v>44768</v>
      </c>
      <c r="B363" t="s">
        <v>31</v>
      </c>
      <c r="C363">
        <v>50</v>
      </c>
      <c r="D363">
        <f t="shared" si="22"/>
        <v>15.24</v>
      </c>
      <c r="E363">
        <f t="shared" si="23"/>
        <v>15</v>
      </c>
      <c r="F363">
        <v>3.4</v>
      </c>
      <c r="G363">
        <v>163.4</v>
      </c>
      <c r="H363">
        <v>108.6</v>
      </c>
      <c r="I363">
        <v>106.1</v>
      </c>
      <c r="J363">
        <v>7.05</v>
      </c>
      <c r="K363" s="2">
        <v>4.6666666666666661</v>
      </c>
    </row>
    <row r="364" spans="1:11" x14ac:dyDescent="0.25">
      <c r="A364" s="6">
        <v>44802</v>
      </c>
      <c r="B364" t="s">
        <v>31</v>
      </c>
      <c r="C364">
        <v>10</v>
      </c>
      <c r="D364">
        <f t="shared" si="22"/>
        <v>3.048</v>
      </c>
      <c r="E364">
        <f t="shared" si="23"/>
        <v>3</v>
      </c>
      <c r="F364">
        <v>5.78</v>
      </c>
      <c r="G364">
        <v>164.6</v>
      </c>
      <c r="H364">
        <v>168.7</v>
      </c>
      <c r="I364">
        <v>107</v>
      </c>
      <c r="J364">
        <v>8.65</v>
      </c>
      <c r="K364" s="2">
        <v>26.277777777777775</v>
      </c>
    </row>
    <row r="365" spans="1:11" x14ac:dyDescent="0.25">
      <c r="A365" s="6">
        <v>44802</v>
      </c>
      <c r="B365" t="s">
        <v>31</v>
      </c>
      <c r="C365">
        <v>20</v>
      </c>
      <c r="D365">
        <f t="shared" si="22"/>
        <v>6.0960000000000001</v>
      </c>
      <c r="E365">
        <f t="shared" si="23"/>
        <v>6</v>
      </c>
      <c r="F365">
        <v>5.49</v>
      </c>
      <c r="G365">
        <v>160.5</v>
      </c>
      <c r="H365">
        <v>156.80000000000001</v>
      </c>
      <c r="I365">
        <v>104</v>
      </c>
      <c r="J365">
        <v>7.47</v>
      </c>
      <c r="K365" s="2">
        <v>23.666666666666664</v>
      </c>
    </row>
    <row r="366" spans="1:11" x14ac:dyDescent="0.25">
      <c r="A366" s="6">
        <v>44802</v>
      </c>
      <c r="B366" t="s">
        <v>31</v>
      </c>
      <c r="C366">
        <v>30</v>
      </c>
      <c r="D366">
        <f t="shared" si="22"/>
        <v>9.1440000000000001</v>
      </c>
      <c r="E366">
        <f t="shared" si="23"/>
        <v>9</v>
      </c>
      <c r="F366">
        <v>5.0999999999999996</v>
      </c>
      <c r="G366">
        <v>159.80000000000001</v>
      </c>
      <c r="H366">
        <v>123.1</v>
      </c>
      <c r="I366">
        <v>103.9</v>
      </c>
      <c r="J366">
        <v>7.05</v>
      </c>
      <c r="K366" s="2">
        <v>13.055555555555555</v>
      </c>
    </row>
    <row r="367" spans="1:11" x14ac:dyDescent="0.25">
      <c r="A367" s="6">
        <v>44802</v>
      </c>
      <c r="B367" t="s">
        <v>31</v>
      </c>
      <c r="C367">
        <v>40</v>
      </c>
      <c r="D367">
        <f t="shared" si="22"/>
        <v>12.192</v>
      </c>
      <c r="E367">
        <f t="shared" si="23"/>
        <v>12</v>
      </c>
      <c r="F367">
        <v>3.44</v>
      </c>
      <c r="G367">
        <v>162</v>
      </c>
      <c r="H367">
        <v>111</v>
      </c>
      <c r="I367">
        <v>105.3</v>
      </c>
      <c r="J367">
        <v>6.77</v>
      </c>
      <c r="K367" s="2">
        <v>8.7777777777777768</v>
      </c>
    </row>
    <row r="368" spans="1:11" x14ac:dyDescent="0.25">
      <c r="A368" s="6">
        <v>44802</v>
      </c>
      <c r="B368" t="s">
        <v>31</v>
      </c>
      <c r="C368">
        <v>50</v>
      </c>
      <c r="D368">
        <f t="shared" si="22"/>
        <v>15.24</v>
      </c>
      <c r="E368">
        <f t="shared" si="23"/>
        <v>15</v>
      </c>
      <c r="F368">
        <v>2.61</v>
      </c>
      <c r="G368">
        <v>163</v>
      </c>
      <c r="H368">
        <v>108</v>
      </c>
      <c r="I368">
        <v>107</v>
      </c>
      <c r="J368">
        <v>6.64</v>
      </c>
      <c r="K368" s="2">
        <v>7.5555555555555562</v>
      </c>
    </row>
    <row r="369" spans="1:11" x14ac:dyDescent="0.25">
      <c r="A369" s="6">
        <v>44802</v>
      </c>
      <c r="B369" t="s">
        <v>31</v>
      </c>
      <c r="C369">
        <v>60</v>
      </c>
      <c r="D369">
        <f t="shared" si="22"/>
        <v>18.288</v>
      </c>
      <c r="E369">
        <f t="shared" si="23"/>
        <v>18.5</v>
      </c>
      <c r="F369">
        <v>2.6</v>
      </c>
      <c r="G369">
        <v>165.2</v>
      </c>
      <c r="H369">
        <v>108.5</v>
      </c>
      <c r="I369">
        <v>107.4</v>
      </c>
      <c r="J369">
        <v>6.77</v>
      </c>
      <c r="K369" s="2">
        <v>6.6666666666666661</v>
      </c>
    </row>
    <row r="370" spans="1:11" x14ac:dyDescent="0.25">
      <c r="A370" s="6">
        <v>44840</v>
      </c>
      <c r="B370" t="s">
        <v>31</v>
      </c>
      <c r="C370">
        <v>10</v>
      </c>
      <c r="D370">
        <f t="shared" si="22"/>
        <v>3.048</v>
      </c>
      <c r="E370">
        <f t="shared" si="23"/>
        <v>3</v>
      </c>
      <c r="F370">
        <v>6.34</v>
      </c>
      <c r="G370">
        <v>159.80000000000001</v>
      </c>
      <c r="H370">
        <v>134.30000000000001</v>
      </c>
      <c r="I370">
        <v>103.9</v>
      </c>
      <c r="J370">
        <v>7.39</v>
      </c>
      <c r="K370" s="2">
        <v>16.666666666666668</v>
      </c>
    </row>
    <row r="371" spans="1:11" x14ac:dyDescent="0.25">
      <c r="A371" s="6">
        <v>44840</v>
      </c>
      <c r="B371" t="s">
        <v>31</v>
      </c>
      <c r="C371">
        <v>20</v>
      </c>
      <c r="D371">
        <f t="shared" si="22"/>
        <v>6.0960000000000001</v>
      </c>
      <c r="E371">
        <f t="shared" si="23"/>
        <v>6</v>
      </c>
      <c r="F371">
        <v>6.37</v>
      </c>
      <c r="G371">
        <v>159.4</v>
      </c>
      <c r="H371">
        <v>133.9</v>
      </c>
      <c r="I371">
        <v>103.6</v>
      </c>
      <c r="J371">
        <v>7.4</v>
      </c>
      <c r="K371" s="2">
        <v>16.611111111111111</v>
      </c>
    </row>
    <row r="372" spans="1:11" x14ac:dyDescent="0.25">
      <c r="A372" s="6">
        <v>44840</v>
      </c>
      <c r="B372" t="s">
        <v>31</v>
      </c>
      <c r="C372">
        <v>30</v>
      </c>
      <c r="D372">
        <f t="shared" si="22"/>
        <v>9.1440000000000001</v>
      </c>
      <c r="E372">
        <f t="shared" si="23"/>
        <v>9</v>
      </c>
      <c r="F372">
        <v>5.34</v>
      </c>
      <c r="G372">
        <v>160.5</v>
      </c>
      <c r="H372">
        <v>131.5</v>
      </c>
      <c r="I372">
        <v>104.3</v>
      </c>
      <c r="J372">
        <v>7.23</v>
      </c>
      <c r="K372" s="2">
        <v>15.499999999999998</v>
      </c>
    </row>
    <row r="373" spans="1:11" x14ac:dyDescent="0.25">
      <c r="A373" s="6">
        <v>44840</v>
      </c>
      <c r="B373" t="s">
        <v>31</v>
      </c>
      <c r="C373">
        <v>40</v>
      </c>
      <c r="D373">
        <f t="shared" si="22"/>
        <v>12.192</v>
      </c>
      <c r="E373">
        <f t="shared" si="23"/>
        <v>12</v>
      </c>
      <c r="F373">
        <v>2.92</v>
      </c>
      <c r="G373">
        <v>162.6</v>
      </c>
      <c r="H373">
        <v>114.4</v>
      </c>
      <c r="I373">
        <v>105.7</v>
      </c>
      <c r="J373">
        <v>6.83</v>
      </c>
      <c r="K373" s="2">
        <v>9.4444444444444446</v>
      </c>
    </row>
    <row r="374" spans="1:11" x14ac:dyDescent="0.25">
      <c r="A374" s="6">
        <v>44840</v>
      </c>
      <c r="B374" t="s">
        <v>31</v>
      </c>
      <c r="C374">
        <v>50</v>
      </c>
      <c r="D374">
        <f t="shared" si="22"/>
        <v>15.24</v>
      </c>
      <c r="E374">
        <f t="shared" si="23"/>
        <v>15</v>
      </c>
      <c r="F374">
        <v>2.29</v>
      </c>
      <c r="G374">
        <v>165.4</v>
      </c>
      <c r="H374">
        <v>111.3</v>
      </c>
      <c r="I374">
        <v>107.4</v>
      </c>
      <c r="J374">
        <v>606</v>
      </c>
      <c r="K374" s="2">
        <v>7.8333333333333339</v>
      </c>
    </row>
    <row r="375" spans="1:11" x14ac:dyDescent="0.25">
      <c r="A375" s="6">
        <v>44840</v>
      </c>
      <c r="B375" t="s">
        <v>31</v>
      </c>
      <c r="C375">
        <v>60</v>
      </c>
      <c r="D375">
        <f t="shared" si="22"/>
        <v>18.288</v>
      </c>
      <c r="E375">
        <f t="shared" si="23"/>
        <v>18.5</v>
      </c>
      <c r="F375">
        <v>1.81</v>
      </c>
      <c r="G375">
        <v>176</v>
      </c>
      <c r="H375">
        <v>115</v>
      </c>
      <c r="I375">
        <v>113</v>
      </c>
      <c r="J375">
        <v>6.59</v>
      </c>
      <c r="K375" s="2">
        <v>7.1111111111111089</v>
      </c>
    </row>
    <row r="376" spans="1:11" x14ac:dyDescent="0.25">
      <c r="A376" s="6">
        <v>45055</v>
      </c>
      <c r="B376" t="s">
        <v>31</v>
      </c>
      <c r="C376">
        <v>3</v>
      </c>
      <c r="D376">
        <f t="shared" si="22"/>
        <v>0.9144000000000001</v>
      </c>
      <c r="E376">
        <f t="shared" si="23"/>
        <v>1</v>
      </c>
      <c r="F376">
        <v>9.92</v>
      </c>
      <c r="G376">
        <v>160.6</v>
      </c>
      <c r="H376">
        <v>134.1</v>
      </c>
      <c r="J376">
        <v>7.92</v>
      </c>
      <c r="K376" s="2">
        <v>16.555555555555554</v>
      </c>
    </row>
    <row r="377" spans="1:11" x14ac:dyDescent="0.25">
      <c r="A377" s="6">
        <v>45055</v>
      </c>
      <c r="B377" t="s">
        <v>31</v>
      </c>
      <c r="C377">
        <v>10</v>
      </c>
      <c r="D377">
        <f t="shared" si="22"/>
        <v>3.048</v>
      </c>
      <c r="E377">
        <f t="shared" si="23"/>
        <v>3</v>
      </c>
      <c r="F377">
        <v>10.74</v>
      </c>
      <c r="G377">
        <v>162.5</v>
      </c>
      <c r="H377">
        <v>130.6</v>
      </c>
      <c r="J377">
        <v>8.5299999999999994</v>
      </c>
      <c r="K377" s="2">
        <v>14.722222222222221</v>
      </c>
    </row>
    <row r="378" spans="1:11" x14ac:dyDescent="0.25">
      <c r="A378" s="6">
        <v>45055</v>
      </c>
      <c r="B378" t="s">
        <v>31</v>
      </c>
      <c r="C378">
        <v>20</v>
      </c>
      <c r="D378">
        <f t="shared" si="22"/>
        <v>6.0960000000000001</v>
      </c>
      <c r="E378">
        <f t="shared" si="23"/>
        <v>6</v>
      </c>
      <c r="F378">
        <v>11.54</v>
      </c>
      <c r="G378">
        <v>160.6</v>
      </c>
      <c r="H378">
        <v>123.5</v>
      </c>
      <c r="J378">
        <v>8.84</v>
      </c>
      <c r="K378" s="2">
        <v>12.888888888888889</v>
      </c>
    </row>
    <row r="379" spans="1:11" x14ac:dyDescent="0.25">
      <c r="A379" s="6">
        <v>45055</v>
      </c>
      <c r="B379" t="s">
        <v>31</v>
      </c>
      <c r="C379">
        <v>30</v>
      </c>
      <c r="D379">
        <f t="shared" si="22"/>
        <v>9.1440000000000001</v>
      </c>
      <c r="E379">
        <f t="shared" si="23"/>
        <v>9</v>
      </c>
      <c r="F379">
        <v>12.56</v>
      </c>
      <c r="G379">
        <v>160.80000000000001</v>
      </c>
      <c r="H379">
        <v>113.4</v>
      </c>
      <c r="J379">
        <v>8.0299999999999994</v>
      </c>
      <c r="K379" s="2">
        <v>9.7777777777777786</v>
      </c>
    </row>
    <row r="380" spans="1:11" x14ac:dyDescent="0.25">
      <c r="A380" s="6">
        <v>45055</v>
      </c>
      <c r="B380" t="s">
        <v>31</v>
      </c>
      <c r="C380">
        <v>40</v>
      </c>
      <c r="D380">
        <f t="shared" si="22"/>
        <v>12.192</v>
      </c>
      <c r="E380">
        <f t="shared" si="23"/>
        <v>12</v>
      </c>
      <c r="F380">
        <v>12.62</v>
      </c>
      <c r="G380">
        <v>160</v>
      </c>
      <c r="H380">
        <v>106.7</v>
      </c>
      <c r="J380">
        <v>7.6</v>
      </c>
      <c r="K380" s="2">
        <v>7.5555555555555562</v>
      </c>
    </row>
    <row r="381" spans="1:11" x14ac:dyDescent="0.25">
      <c r="A381" s="6">
        <v>45055</v>
      </c>
      <c r="B381" t="s">
        <v>31</v>
      </c>
      <c r="C381">
        <v>50</v>
      </c>
      <c r="D381">
        <f t="shared" si="22"/>
        <v>15.24</v>
      </c>
      <c r="E381">
        <f t="shared" si="23"/>
        <v>15</v>
      </c>
      <c r="F381">
        <v>10.86</v>
      </c>
      <c r="G381">
        <v>163.1</v>
      </c>
      <c r="H381">
        <v>104.8</v>
      </c>
      <c r="J381">
        <v>7.22</v>
      </c>
      <c r="K381" s="2">
        <v>6.3333333333333321</v>
      </c>
    </row>
    <row r="382" spans="1:11" x14ac:dyDescent="0.25">
      <c r="A382" s="6">
        <v>45125</v>
      </c>
      <c r="B382" t="s">
        <v>31</v>
      </c>
      <c r="C382">
        <v>3</v>
      </c>
      <c r="D382">
        <f t="shared" si="22"/>
        <v>0.9144000000000001</v>
      </c>
      <c r="E382">
        <f t="shared" si="23"/>
        <v>1</v>
      </c>
      <c r="F382">
        <v>7.5</v>
      </c>
      <c r="G382">
        <v>157.69999999999999</v>
      </c>
      <c r="H382">
        <v>164.1</v>
      </c>
      <c r="I382">
        <v>102.5</v>
      </c>
      <c r="J382">
        <v>7.89</v>
      </c>
      <c r="K382" s="2">
        <v>27.111111111111107</v>
      </c>
    </row>
    <row r="383" spans="1:11" x14ac:dyDescent="0.25">
      <c r="A383" s="6">
        <v>45125</v>
      </c>
      <c r="B383" t="s">
        <v>31</v>
      </c>
      <c r="C383">
        <v>10</v>
      </c>
      <c r="D383">
        <f t="shared" si="22"/>
        <v>3.048</v>
      </c>
      <c r="E383">
        <f t="shared" si="23"/>
        <v>3</v>
      </c>
      <c r="F383">
        <v>7.65</v>
      </c>
      <c r="G383">
        <v>157.6</v>
      </c>
      <c r="H383">
        <v>164</v>
      </c>
      <c r="I383">
        <v>102.4</v>
      </c>
      <c r="J383">
        <v>7.82</v>
      </c>
      <c r="K383" s="2">
        <v>27.111111111111107</v>
      </c>
    </row>
    <row r="384" spans="1:11" x14ac:dyDescent="0.25">
      <c r="A384" s="6">
        <v>45125</v>
      </c>
      <c r="B384" t="s">
        <v>31</v>
      </c>
      <c r="C384">
        <v>20</v>
      </c>
      <c r="D384">
        <f t="shared" si="22"/>
        <v>6.0960000000000001</v>
      </c>
      <c r="E384">
        <f t="shared" si="23"/>
        <v>6</v>
      </c>
      <c r="F384">
        <v>8.6999999999999993</v>
      </c>
      <c r="G384">
        <v>157.19999999999999</v>
      </c>
      <c r="H384">
        <v>148.19999999999999</v>
      </c>
      <c r="I384">
        <v>102.1</v>
      </c>
      <c r="J384">
        <v>7.68</v>
      </c>
      <c r="K384" s="2">
        <v>21.999999999999996</v>
      </c>
    </row>
    <row r="385" spans="1:11" x14ac:dyDescent="0.25">
      <c r="A385" s="6">
        <v>45125</v>
      </c>
      <c r="B385" t="s">
        <v>31</v>
      </c>
      <c r="C385">
        <v>30</v>
      </c>
      <c r="D385">
        <f t="shared" si="22"/>
        <v>9.1440000000000001</v>
      </c>
      <c r="E385">
        <f t="shared" si="23"/>
        <v>9</v>
      </c>
      <c r="F385">
        <v>10.55</v>
      </c>
      <c r="G385">
        <v>156.19999999999999</v>
      </c>
      <c r="H385">
        <v>124.4</v>
      </c>
      <c r="I385">
        <v>101.5</v>
      </c>
      <c r="J385">
        <v>7.55</v>
      </c>
      <c r="K385" s="2">
        <v>14.5</v>
      </c>
    </row>
    <row r="386" spans="1:11" x14ac:dyDescent="0.25">
      <c r="A386" s="6">
        <v>45125</v>
      </c>
      <c r="B386" t="s">
        <v>31</v>
      </c>
      <c r="C386">
        <v>40</v>
      </c>
      <c r="D386">
        <f t="shared" ref="D386:D419" si="24">C386*0.3048</f>
        <v>12.192</v>
      </c>
      <c r="E386">
        <f t="shared" ref="E386:E419" si="25">ROUND(D386*2,0)/2</f>
        <v>12</v>
      </c>
      <c r="F386">
        <v>7.01</v>
      </c>
      <c r="G386">
        <v>158.80000000000001</v>
      </c>
      <c r="H386">
        <v>112</v>
      </c>
      <c r="I386">
        <v>103.2</v>
      </c>
      <c r="J386">
        <v>7.12</v>
      </c>
      <c r="K386" s="2">
        <v>9.5</v>
      </c>
    </row>
    <row r="387" spans="1:11" x14ac:dyDescent="0.25">
      <c r="A387" s="6">
        <v>45125</v>
      </c>
      <c r="B387" t="s">
        <v>31</v>
      </c>
      <c r="C387">
        <v>50</v>
      </c>
      <c r="D387">
        <f t="shared" si="24"/>
        <v>15.24</v>
      </c>
      <c r="E387">
        <f t="shared" si="25"/>
        <v>15</v>
      </c>
      <c r="F387">
        <v>4.29</v>
      </c>
      <c r="G387">
        <v>163.5</v>
      </c>
      <c r="H387">
        <v>107.9</v>
      </c>
      <c r="I387">
        <v>106.2</v>
      </c>
      <c r="J387">
        <v>6.95</v>
      </c>
      <c r="K387" s="2">
        <v>7.2777777777777786</v>
      </c>
    </row>
    <row r="388" spans="1:11" x14ac:dyDescent="0.25">
      <c r="A388" s="6">
        <v>45197</v>
      </c>
      <c r="B388" t="s">
        <v>31</v>
      </c>
      <c r="C388">
        <v>3</v>
      </c>
      <c r="D388">
        <f t="shared" si="24"/>
        <v>0.9144000000000001</v>
      </c>
      <c r="E388">
        <f t="shared" si="25"/>
        <v>1</v>
      </c>
      <c r="F388">
        <v>7.23</v>
      </c>
      <c r="G388">
        <v>146</v>
      </c>
      <c r="J388">
        <v>7.29</v>
      </c>
      <c r="K388">
        <v>19.100000000000001</v>
      </c>
    </row>
    <row r="389" spans="1:11" x14ac:dyDescent="0.25">
      <c r="A389" s="6">
        <v>45197</v>
      </c>
      <c r="B389" t="s">
        <v>31</v>
      </c>
      <c r="C389">
        <v>10</v>
      </c>
      <c r="D389">
        <f t="shared" si="24"/>
        <v>3.048</v>
      </c>
      <c r="E389">
        <f t="shared" si="25"/>
        <v>3</v>
      </c>
      <c r="F389">
        <v>7.24</v>
      </c>
      <c r="G389">
        <v>146</v>
      </c>
      <c r="J389">
        <v>7.29</v>
      </c>
      <c r="K389">
        <v>19.100000000000001</v>
      </c>
    </row>
    <row r="390" spans="1:11" x14ac:dyDescent="0.25">
      <c r="A390" s="6">
        <v>45197</v>
      </c>
      <c r="B390" t="s">
        <v>31</v>
      </c>
      <c r="C390">
        <v>20</v>
      </c>
      <c r="D390">
        <f t="shared" si="24"/>
        <v>6.0960000000000001</v>
      </c>
      <c r="E390">
        <f t="shared" si="25"/>
        <v>6</v>
      </c>
      <c r="F390">
        <v>7.12</v>
      </c>
      <c r="G390">
        <v>146.1</v>
      </c>
      <c r="J390">
        <v>7.28</v>
      </c>
      <c r="K390">
        <v>19.100000000000001</v>
      </c>
    </row>
    <row r="391" spans="1:11" x14ac:dyDescent="0.25">
      <c r="A391" s="6">
        <v>45197</v>
      </c>
      <c r="B391" t="s">
        <v>31</v>
      </c>
      <c r="C391">
        <v>30</v>
      </c>
      <c r="D391">
        <f t="shared" si="24"/>
        <v>9.1440000000000001</v>
      </c>
      <c r="E391">
        <f t="shared" si="25"/>
        <v>9</v>
      </c>
      <c r="F391">
        <v>6.95</v>
      </c>
      <c r="G391">
        <v>143.6</v>
      </c>
      <c r="J391">
        <v>7.22</v>
      </c>
      <c r="K391">
        <v>18.8</v>
      </c>
    </row>
    <row r="392" spans="1:11" x14ac:dyDescent="0.25">
      <c r="A392" s="6">
        <v>45197</v>
      </c>
      <c r="B392" t="s">
        <v>31</v>
      </c>
      <c r="C392">
        <v>40</v>
      </c>
      <c r="D392">
        <f t="shared" si="24"/>
        <v>12.192</v>
      </c>
      <c r="E392">
        <f t="shared" si="25"/>
        <v>12</v>
      </c>
      <c r="F392">
        <v>0.15</v>
      </c>
      <c r="G392">
        <v>154.6</v>
      </c>
      <c r="J392">
        <v>6.67</v>
      </c>
      <c r="K392">
        <v>12</v>
      </c>
    </row>
    <row r="393" spans="1:11" x14ac:dyDescent="0.25">
      <c r="A393" s="6">
        <v>45197</v>
      </c>
      <c r="B393" t="s">
        <v>31</v>
      </c>
      <c r="C393">
        <v>50</v>
      </c>
      <c r="D393">
        <f t="shared" si="24"/>
        <v>15.24</v>
      </c>
      <c r="E393">
        <f t="shared" si="25"/>
        <v>15</v>
      </c>
      <c r="F393">
        <v>-0.1</v>
      </c>
      <c r="G393">
        <v>165</v>
      </c>
      <c r="J393">
        <v>6.64</v>
      </c>
      <c r="K393">
        <v>8.4</v>
      </c>
    </row>
    <row r="394" spans="1:11" x14ac:dyDescent="0.25">
      <c r="A394" s="6">
        <v>44318</v>
      </c>
      <c r="B394" t="s">
        <v>33</v>
      </c>
      <c r="C394">
        <v>3</v>
      </c>
      <c r="D394">
        <f t="shared" si="24"/>
        <v>0.9144000000000001</v>
      </c>
      <c r="E394">
        <f t="shared" si="25"/>
        <v>1</v>
      </c>
      <c r="F394">
        <v>9.5</v>
      </c>
      <c r="G394">
        <v>155</v>
      </c>
      <c r="H394">
        <v>120</v>
      </c>
      <c r="I394">
        <v>101</v>
      </c>
      <c r="J394">
        <v>7.52</v>
      </c>
      <c r="K394" s="2">
        <v>12.777777777777777</v>
      </c>
    </row>
    <row r="395" spans="1:11" x14ac:dyDescent="0.25">
      <c r="A395" s="6">
        <v>44368</v>
      </c>
      <c r="B395" t="s">
        <v>33</v>
      </c>
      <c r="C395">
        <v>3</v>
      </c>
      <c r="D395">
        <f t="shared" si="24"/>
        <v>0.9144000000000001</v>
      </c>
      <c r="E395">
        <f t="shared" si="25"/>
        <v>1</v>
      </c>
      <c r="F395">
        <v>7.75</v>
      </c>
      <c r="G395">
        <v>161.19999999999999</v>
      </c>
      <c r="H395">
        <v>160.4</v>
      </c>
      <c r="I395">
        <v>105.1</v>
      </c>
      <c r="J395">
        <v>8.92</v>
      </c>
      <c r="K395" s="2">
        <v>24.444444444444443</v>
      </c>
    </row>
    <row r="396" spans="1:11" x14ac:dyDescent="0.25">
      <c r="A396" s="6">
        <v>44396</v>
      </c>
      <c r="B396" t="s">
        <v>33</v>
      </c>
      <c r="C396">
        <v>3</v>
      </c>
      <c r="D396">
        <f t="shared" si="24"/>
        <v>0.9144000000000001</v>
      </c>
      <c r="E396">
        <f t="shared" si="25"/>
        <v>1</v>
      </c>
      <c r="F396">
        <v>5.89</v>
      </c>
      <c r="G396">
        <v>164.5</v>
      </c>
      <c r="H396">
        <v>170.3</v>
      </c>
      <c r="I396">
        <v>106.9</v>
      </c>
      <c r="J396">
        <v>7.7</v>
      </c>
      <c r="K396" s="2">
        <v>26.833333333333332</v>
      </c>
    </row>
    <row r="397" spans="1:11" x14ac:dyDescent="0.25">
      <c r="A397" s="6">
        <v>44431</v>
      </c>
      <c r="B397" t="s">
        <v>33</v>
      </c>
      <c r="C397">
        <v>3</v>
      </c>
      <c r="D397">
        <f t="shared" si="24"/>
        <v>0.9144000000000001</v>
      </c>
      <c r="E397">
        <f t="shared" si="25"/>
        <v>1</v>
      </c>
      <c r="F397">
        <v>6</v>
      </c>
      <c r="G397">
        <v>163</v>
      </c>
      <c r="H397">
        <v>167</v>
      </c>
      <c r="I397">
        <v>106</v>
      </c>
      <c r="J397">
        <v>7.48</v>
      </c>
      <c r="K397" s="2">
        <v>26.111111111111111</v>
      </c>
    </row>
    <row r="398" spans="1:11" x14ac:dyDescent="0.25">
      <c r="A398" s="6">
        <v>44468</v>
      </c>
      <c r="B398" t="s">
        <v>33</v>
      </c>
      <c r="C398">
        <v>3</v>
      </c>
      <c r="D398">
        <f t="shared" si="24"/>
        <v>0.9144000000000001</v>
      </c>
      <c r="E398">
        <f t="shared" si="25"/>
        <v>1</v>
      </c>
      <c r="F398">
        <v>6.29</v>
      </c>
      <c r="G398">
        <v>149.1</v>
      </c>
      <c r="H398">
        <v>137.19999999999999</v>
      </c>
      <c r="I398">
        <v>96.9</v>
      </c>
      <c r="J398">
        <v>7.49</v>
      </c>
      <c r="K398" s="2">
        <v>20.833333333333332</v>
      </c>
    </row>
    <row r="399" spans="1:11" x14ac:dyDescent="0.25">
      <c r="A399" s="6">
        <v>44683</v>
      </c>
      <c r="B399" t="s">
        <v>33</v>
      </c>
      <c r="C399">
        <v>3</v>
      </c>
      <c r="D399">
        <f t="shared" si="24"/>
        <v>0.9144000000000001</v>
      </c>
      <c r="E399">
        <f t="shared" si="25"/>
        <v>1</v>
      </c>
      <c r="F399">
        <v>6.81</v>
      </c>
      <c r="G399">
        <v>160.4</v>
      </c>
      <c r="H399">
        <v>155.6</v>
      </c>
      <c r="I399">
        <v>104.2</v>
      </c>
      <c r="J399">
        <v>8.58</v>
      </c>
      <c r="K399" s="2">
        <v>23.333333333333332</v>
      </c>
    </row>
    <row r="400" spans="1:11" x14ac:dyDescent="0.25">
      <c r="A400" s="6">
        <v>44719</v>
      </c>
      <c r="B400" t="s">
        <v>33</v>
      </c>
      <c r="C400">
        <v>3</v>
      </c>
      <c r="D400">
        <f t="shared" si="24"/>
        <v>0.9144000000000001</v>
      </c>
      <c r="E400">
        <f t="shared" si="25"/>
        <v>1</v>
      </c>
      <c r="F400">
        <v>7.75</v>
      </c>
      <c r="G400">
        <v>161.19999999999999</v>
      </c>
      <c r="H400">
        <v>160.4</v>
      </c>
      <c r="I400">
        <v>105.1</v>
      </c>
      <c r="J400">
        <v>8.92</v>
      </c>
      <c r="K400" s="2">
        <v>24.444444444444443</v>
      </c>
    </row>
    <row r="401" spans="1:11" x14ac:dyDescent="0.25">
      <c r="A401" s="6">
        <v>44768</v>
      </c>
      <c r="B401" t="s">
        <v>33</v>
      </c>
      <c r="C401">
        <v>3</v>
      </c>
      <c r="D401">
        <f t="shared" si="24"/>
        <v>0.9144000000000001</v>
      </c>
      <c r="E401">
        <f t="shared" si="25"/>
        <v>1</v>
      </c>
      <c r="F401">
        <v>5.81</v>
      </c>
      <c r="G401">
        <v>163</v>
      </c>
      <c r="H401">
        <v>170.3</v>
      </c>
      <c r="I401">
        <v>106</v>
      </c>
      <c r="J401">
        <v>8.4700000000000006</v>
      </c>
      <c r="K401" s="2">
        <v>27.333333333333336</v>
      </c>
    </row>
    <row r="402" spans="1:11" x14ac:dyDescent="0.25">
      <c r="A402" s="6">
        <v>44802</v>
      </c>
      <c r="B402" t="s">
        <v>33</v>
      </c>
      <c r="C402">
        <v>3</v>
      </c>
      <c r="D402">
        <f t="shared" si="24"/>
        <v>0.9144000000000001</v>
      </c>
      <c r="E402">
        <f t="shared" si="25"/>
        <v>1</v>
      </c>
      <c r="F402">
        <v>5.66</v>
      </c>
      <c r="G402">
        <v>165.3</v>
      </c>
      <c r="H402">
        <v>169.5</v>
      </c>
      <c r="I402">
        <v>107.5</v>
      </c>
      <c r="J402">
        <v>8.17</v>
      </c>
      <c r="K402" s="2">
        <v>26.333333333333336</v>
      </c>
    </row>
    <row r="403" spans="1:11" x14ac:dyDescent="0.25">
      <c r="A403" s="6">
        <v>44840</v>
      </c>
      <c r="B403" t="s">
        <v>33</v>
      </c>
      <c r="C403">
        <v>3</v>
      </c>
      <c r="D403">
        <f t="shared" si="24"/>
        <v>0.9144000000000001</v>
      </c>
      <c r="E403">
        <f t="shared" si="25"/>
        <v>1</v>
      </c>
      <c r="F403">
        <v>6.81</v>
      </c>
      <c r="G403">
        <v>161.30000000000001</v>
      </c>
      <c r="H403">
        <v>135.19999999999999</v>
      </c>
      <c r="I403">
        <v>104.8</v>
      </c>
      <c r="J403">
        <v>7.65</v>
      </c>
      <c r="K403" s="2">
        <v>16.5</v>
      </c>
    </row>
    <row r="404" spans="1:11" x14ac:dyDescent="0.25">
      <c r="A404" s="6">
        <v>45055</v>
      </c>
      <c r="B404" t="s">
        <v>33</v>
      </c>
      <c r="C404">
        <v>3</v>
      </c>
      <c r="D404">
        <f t="shared" si="24"/>
        <v>0.9144000000000001</v>
      </c>
      <c r="E404">
        <f t="shared" si="25"/>
        <v>1</v>
      </c>
      <c r="F404">
        <v>9.91</v>
      </c>
      <c r="G404">
        <v>160.6</v>
      </c>
      <c r="H404">
        <v>136.30000000000001</v>
      </c>
      <c r="J404">
        <v>8.34</v>
      </c>
      <c r="K404" s="2">
        <v>17.055555555555557</v>
      </c>
    </row>
    <row r="405" spans="1:11" x14ac:dyDescent="0.25">
      <c r="A405" s="6">
        <v>45125</v>
      </c>
      <c r="B405" t="s">
        <v>33</v>
      </c>
      <c r="C405">
        <v>3</v>
      </c>
      <c r="D405">
        <f t="shared" si="24"/>
        <v>0.9144000000000001</v>
      </c>
      <c r="E405">
        <f t="shared" si="25"/>
        <v>1</v>
      </c>
      <c r="F405">
        <v>7.5</v>
      </c>
      <c r="G405">
        <v>161</v>
      </c>
      <c r="H405">
        <v>166</v>
      </c>
      <c r="I405">
        <v>104.7</v>
      </c>
      <c r="J405">
        <v>7.7</v>
      </c>
      <c r="K405" s="2">
        <v>26.611111111111114</v>
      </c>
    </row>
    <row r="406" spans="1:11" x14ac:dyDescent="0.25">
      <c r="A406" s="6">
        <v>45197</v>
      </c>
      <c r="B406" t="s">
        <v>33</v>
      </c>
      <c r="C406">
        <v>3</v>
      </c>
      <c r="D406">
        <f t="shared" si="24"/>
        <v>0.9144000000000001</v>
      </c>
      <c r="E406">
        <f t="shared" si="25"/>
        <v>1</v>
      </c>
      <c r="F406">
        <v>8.23</v>
      </c>
      <c r="G406">
        <v>147.1</v>
      </c>
      <c r="J406">
        <v>7.44</v>
      </c>
      <c r="K406">
        <v>18.7</v>
      </c>
    </row>
    <row r="407" spans="1:11" x14ac:dyDescent="0.25">
      <c r="A407" s="6">
        <v>44318</v>
      </c>
      <c r="B407" t="s">
        <v>37</v>
      </c>
      <c r="C407">
        <v>3</v>
      </c>
      <c r="D407">
        <f t="shared" si="24"/>
        <v>0.9144000000000001</v>
      </c>
      <c r="E407">
        <f t="shared" si="25"/>
        <v>1</v>
      </c>
      <c r="F407">
        <v>9.2799999999999994</v>
      </c>
      <c r="G407">
        <v>163.4</v>
      </c>
      <c r="H407">
        <v>124</v>
      </c>
      <c r="I407">
        <v>106</v>
      </c>
      <c r="J407">
        <v>7.38</v>
      </c>
      <c r="K407" s="2">
        <v>12.777777777777777</v>
      </c>
    </row>
    <row r="408" spans="1:11" x14ac:dyDescent="0.25">
      <c r="A408" s="6">
        <v>44368</v>
      </c>
      <c r="B408" t="s">
        <v>37</v>
      </c>
      <c r="C408">
        <v>3</v>
      </c>
      <c r="D408">
        <f t="shared" si="24"/>
        <v>0.9144000000000001</v>
      </c>
      <c r="E408">
        <f t="shared" si="25"/>
        <v>1</v>
      </c>
      <c r="F408">
        <v>8.75</v>
      </c>
      <c r="G408">
        <v>168.7</v>
      </c>
      <c r="H408">
        <v>166.9</v>
      </c>
      <c r="I408">
        <v>109.5</v>
      </c>
      <c r="J408">
        <v>9.43</v>
      </c>
      <c r="K408" s="2">
        <v>24.444444444444443</v>
      </c>
    </row>
    <row r="409" spans="1:11" x14ac:dyDescent="0.25">
      <c r="A409" s="6">
        <v>44396</v>
      </c>
      <c r="B409" t="s">
        <v>37</v>
      </c>
      <c r="C409">
        <v>3</v>
      </c>
      <c r="D409">
        <f t="shared" si="24"/>
        <v>0.9144000000000001</v>
      </c>
      <c r="E409">
        <f t="shared" si="25"/>
        <v>1</v>
      </c>
      <c r="F409">
        <v>6.95</v>
      </c>
      <c r="G409">
        <v>173.8</v>
      </c>
      <c r="H409">
        <v>175.8</v>
      </c>
      <c r="I409">
        <v>112.8</v>
      </c>
      <c r="J409">
        <v>8.0399999999999991</v>
      </c>
      <c r="K409" s="2">
        <v>25.666666666666668</v>
      </c>
    </row>
    <row r="410" spans="1:11" x14ac:dyDescent="0.25">
      <c r="A410" s="6">
        <v>44431</v>
      </c>
      <c r="B410" t="s">
        <v>37</v>
      </c>
      <c r="C410">
        <v>3</v>
      </c>
      <c r="D410">
        <f t="shared" si="24"/>
        <v>0.9144000000000001</v>
      </c>
      <c r="E410">
        <f t="shared" si="25"/>
        <v>1</v>
      </c>
      <c r="F410">
        <v>5.79</v>
      </c>
      <c r="G410">
        <v>168</v>
      </c>
      <c r="H410">
        <v>170</v>
      </c>
      <c r="I410">
        <v>109</v>
      </c>
      <c r="J410">
        <v>7.26</v>
      </c>
      <c r="K410" s="2">
        <v>25.555555555555554</v>
      </c>
    </row>
    <row r="411" spans="1:11" x14ac:dyDescent="0.25">
      <c r="A411" s="6">
        <v>44468</v>
      </c>
      <c r="B411" t="s">
        <v>37</v>
      </c>
      <c r="C411">
        <v>3</v>
      </c>
      <c r="D411">
        <f t="shared" si="24"/>
        <v>0.9144000000000001</v>
      </c>
      <c r="E411">
        <f t="shared" si="25"/>
        <v>1</v>
      </c>
      <c r="F411">
        <v>6.4</v>
      </c>
      <c r="G411">
        <v>150.69999999999999</v>
      </c>
      <c r="H411">
        <v>135.80000000000001</v>
      </c>
      <c r="I411">
        <v>97.9</v>
      </c>
      <c r="J411">
        <v>7.44</v>
      </c>
      <c r="K411" s="2">
        <v>19.888888888888886</v>
      </c>
    </row>
    <row r="412" spans="1:11" x14ac:dyDescent="0.25">
      <c r="A412" s="6">
        <v>44683</v>
      </c>
      <c r="B412" t="s">
        <v>37</v>
      </c>
      <c r="C412">
        <v>3</v>
      </c>
      <c r="D412">
        <f t="shared" si="24"/>
        <v>0.9144000000000001</v>
      </c>
      <c r="E412">
        <f t="shared" si="25"/>
        <v>1</v>
      </c>
      <c r="F412">
        <v>8.92</v>
      </c>
      <c r="G412">
        <v>160</v>
      </c>
      <c r="H412">
        <v>123.3</v>
      </c>
      <c r="I412">
        <v>104</v>
      </c>
      <c r="J412">
        <v>7.97</v>
      </c>
      <c r="K412" s="2">
        <v>12.777777777777777</v>
      </c>
    </row>
    <row r="413" spans="1:11" x14ac:dyDescent="0.25">
      <c r="A413" s="6">
        <v>44719</v>
      </c>
      <c r="B413" t="s">
        <v>37</v>
      </c>
      <c r="C413">
        <v>3</v>
      </c>
      <c r="D413">
        <f t="shared" si="24"/>
        <v>0.9144000000000001</v>
      </c>
      <c r="E413">
        <f t="shared" si="25"/>
        <v>1</v>
      </c>
      <c r="F413">
        <v>7.55</v>
      </c>
      <c r="G413">
        <v>163.9</v>
      </c>
      <c r="H413">
        <v>157</v>
      </c>
      <c r="I413">
        <v>106.5</v>
      </c>
      <c r="J413">
        <v>9.0500000000000007</v>
      </c>
      <c r="K413" s="2">
        <v>22.777777777777779</v>
      </c>
    </row>
    <row r="414" spans="1:11" x14ac:dyDescent="0.25">
      <c r="A414" s="6">
        <v>44768</v>
      </c>
      <c r="B414" t="s">
        <v>37</v>
      </c>
      <c r="C414">
        <v>3</v>
      </c>
      <c r="D414">
        <f t="shared" si="24"/>
        <v>0.9144000000000001</v>
      </c>
      <c r="E414">
        <f t="shared" si="25"/>
        <v>1</v>
      </c>
      <c r="F414">
        <v>5.69</v>
      </c>
      <c r="G414">
        <v>163.4</v>
      </c>
      <c r="H414">
        <v>168.4</v>
      </c>
      <c r="I414">
        <v>106.2</v>
      </c>
      <c r="J414">
        <v>8.43</v>
      </c>
      <c r="K414" s="2">
        <v>26.611111111111114</v>
      </c>
    </row>
    <row r="415" spans="1:11" x14ac:dyDescent="0.25">
      <c r="A415" s="6">
        <v>44802</v>
      </c>
      <c r="B415" t="s">
        <v>37</v>
      </c>
      <c r="C415">
        <v>3</v>
      </c>
      <c r="D415">
        <f t="shared" si="24"/>
        <v>0.9144000000000001</v>
      </c>
      <c r="E415">
        <f t="shared" si="25"/>
        <v>1</v>
      </c>
      <c r="F415">
        <v>5.9</v>
      </c>
      <c r="G415">
        <v>168</v>
      </c>
      <c r="H415">
        <v>171.4</v>
      </c>
      <c r="I415">
        <v>109.3</v>
      </c>
      <c r="J415">
        <v>8.42</v>
      </c>
      <c r="K415" s="2">
        <v>25.555555555555554</v>
      </c>
    </row>
    <row r="416" spans="1:11" x14ac:dyDescent="0.25">
      <c r="A416" s="6">
        <v>44840</v>
      </c>
      <c r="B416" t="s">
        <v>37</v>
      </c>
      <c r="C416">
        <v>3</v>
      </c>
      <c r="D416">
        <f t="shared" si="24"/>
        <v>0.9144000000000001</v>
      </c>
      <c r="E416">
        <f t="shared" si="25"/>
        <v>1</v>
      </c>
      <c r="F416">
        <v>6.84</v>
      </c>
      <c r="G416">
        <v>181.3</v>
      </c>
      <c r="H416">
        <v>147.5</v>
      </c>
      <c r="I416">
        <v>117.8</v>
      </c>
      <c r="J416">
        <v>7.56</v>
      </c>
      <c r="K416" s="2">
        <v>15.277777777777777</v>
      </c>
    </row>
    <row r="417" spans="1:11" x14ac:dyDescent="0.25">
      <c r="A417" s="6">
        <v>45055</v>
      </c>
      <c r="B417" t="s">
        <v>37</v>
      </c>
      <c r="C417">
        <v>3</v>
      </c>
      <c r="D417">
        <f t="shared" si="24"/>
        <v>0.9144000000000001</v>
      </c>
      <c r="E417">
        <f t="shared" si="25"/>
        <v>1</v>
      </c>
      <c r="F417">
        <v>10.43</v>
      </c>
      <c r="G417">
        <v>165.1</v>
      </c>
      <c r="H417">
        <v>140.30000000000001</v>
      </c>
      <c r="J417">
        <v>8.99</v>
      </c>
      <c r="K417" s="2">
        <v>17.166666666666664</v>
      </c>
    </row>
    <row r="418" spans="1:11" x14ac:dyDescent="0.25">
      <c r="A418" s="6">
        <v>45125</v>
      </c>
      <c r="B418" t="s">
        <v>37</v>
      </c>
      <c r="C418">
        <v>3</v>
      </c>
      <c r="D418">
        <f t="shared" si="24"/>
        <v>0.9144000000000001</v>
      </c>
      <c r="E418">
        <f t="shared" si="25"/>
        <v>1</v>
      </c>
      <c r="F418">
        <v>7.9</v>
      </c>
      <c r="G418">
        <v>165.6</v>
      </c>
      <c r="H418">
        <v>169</v>
      </c>
      <c r="I418">
        <v>107.6</v>
      </c>
      <c r="J418">
        <v>7.89</v>
      </c>
      <c r="K418" s="2">
        <v>26.111111111111111</v>
      </c>
    </row>
    <row r="419" spans="1:11" x14ac:dyDescent="0.25">
      <c r="A419" s="6">
        <v>45197</v>
      </c>
      <c r="B419" t="s">
        <v>37</v>
      </c>
      <c r="C419">
        <v>3</v>
      </c>
      <c r="D419">
        <f t="shared" si="24"/>
        <v>0.9144000000000001</v>
      </c>
      <c r="E419">
        <f t="shared" si="25"/>
        <v>1</v>
      </c>
      <c r="F419">
        <v>8.58</v>
      </c>
      <c r="G419">
        <v>148.4</v>
      </c>
      <c r="J419">
        <v>7.38</v>
      </c>
      <c r="K419">
        <v>18.100000000000001</v>
      </c>
    </row>
  </sheetData>
  <sortState xmlns:xlrd2="http://schemas.microsoft.com/office/spreadsheetml/2017/richdata2" ref="A2:K419">
    <sortCondition ref="B2:B419"/>
    <sortCondition ref="A2:A419"/>
  </sortState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43DDAF-8B89-4195-8980-6D6EA822EA42}">
  <dimension ref="A1:N419"/>
  <sheetViews>
    <sheetView workbookViewId="0">
      <selection activeCell="N1" sqref="N1"/>
    </sheetView>
  </sheetViews>
  <sheetFormatPr defaultRowHeight="15" x14ac:dyDescent="0.25"/>
  <cols>
    <col min="1" max="2" width="11.140625" style="6" customWidth="1"/>
    <col min="3" max="3" width="10.7109375" bestFit="1" customWidth="1"/>
    <col min="4" max="4" width="23" customWidth="1"/>
    <col min="5" max="5" width="10.85546875" bestFit="1" customWidth="1"/>
    <col min="6" max="6" width="13.42578125" bestFit="1" customWidth="1"/>
    <col min="7" max="7" width="14.140625" bestFit="1" customWidth="1"/>
    <col min="8" max="8" width="5.7109375" bestFit="1" customWidth="1"/>
    <col min="9" max="9" width="12.28515625" customWidth="1"/>
    <col min="10" max="10" width="28.140625" bestFit="1" customWidth="1"/>
    <col min="12" max="12" width="10.42578125" style="6" bestFit="1" customWidth="1"/>
    <col min="13" max="13" width="13.7109375" customWidth="1"/>
  </cols>
  <sheetData>
    <row r="1" spans="1:14" x14ac:dyDescent="0.25">
      <c r="A1" s="6" t="s">
        <v>0</v>
      </c>
      <c r="B1" s="6" t="s">
        <v>53</v>
      </c>
      <c r="C1" t="s">
        <v>1</v>
      </c>
      <c r="D1" t="s">
        <v>48</v>
      </c>
      <c r="E1" t="s">
        <v>6</v>
      </c>
      <c r="F1" t="s">
        <v>8</v>
      </c>
      <c r="G1" t="s">
        <v>9</v>
      </c>
      <c r="H1" t="s">
        <v>11</v>
      </c>
      <c r="I1" t="s">
        <v>13</v>
      </c>
      <c r="J1" s="3"/>
      <c r="K1" s="3" t="s">
        <v>1</v>
      </c>
      <c r="L1" s="8" t="s">
        <v>0</v>
      </c>
      <c r="M1" s="3" t="s">
        <v>54</v>
      </c>
      <c r="N1" s="3" t="s">
        <v>55</v>
      </c>
    </row>
    <row r="2" spans="1:14" x14ac:dyDescent="0.25">
      <c r="A2" s="6">
        <v>44372</v>
      </c>
      <c r="B2" s="6" t="s">
        <v>56</v>
      </c>
      <c r="C2" t="s">
        <v>38</v>
      </c>
      <c r="D2">
        <v>1</v>
      </c>
      <c r="E2">
        <v>6.47</v>
      </c>
      <c r="F2">
        <v>185.8</v>
      </c>
      <c r="G2">
        <v>124.7</v>
      </c>
      <c r="H2">
        <v>7.5</v>
      </c>
      <c r="I2" s="2">
        <v>23.388888888888886</v>
      </c>
      <c r="K2" t="s">
        <v>16</v>
      </c>
      <c r="L2" s="6">
        <v>44318</v>
      </c>
      <c r="M2">
        <v>4.5999999999999996</v>
      </c>
      <c r="N2">
        <v>21.3</v>
      </c>
    </row>
    <row r="3" spans="1:14" x14ac:dyDescent="0.25">
      <c r="A3" s="6">
        <v>44372</v>
      </c>
      <c r="B3" s="6" t="s">
        <v>56</v>
      </c>
      <c r="C3" t="s">
        <v>38</v>
      </c>
      <c r="D3">
        <v>2</v>
      </c>
      <c r="E3">
        <v>6.64</v>
      </c>
      <c r="F3">
        <v>185.6</v>
      </c>
      <c r="G3">
        <v>124.7</v>
      </c>
      <c r="H3">
        <v>7.52</v>
      </c>
      <c r="I3" s="2">
        <v>23.333333333333332</v>
      </c>
      <c r="K3" t="s">
        <v>16</v>
      </c>
      <c r="L3" s="6">
        <v>44396</v>
      </c>
      <c r="M3">
        <v>6.1</v>
      </c>
      <c r="N3">
        <v>21.3</v>
      </c>
    </row>
    <row r="4" spans="1:14" x14ac:dyDescent="0.25">
      <c r="A4" s="6">
        <v>44406</v>
      </c>
      <c r="B4" s="6" t="s">
        <v>56</v>
      </c>
      <c r="C4" t="s">
        <v>38</v>
      </c>
      <c r="D4">
        <v>1</v>
      </c>
      <c r="E4">
        <v>6.48</v>
      </c>
      <c r="F4">
        <v>202.7</v>
      </c>
      <c r="G4">
        <v>126.6</v>
      </c>
      <c r="H4">
        <v>8.89</v>
      </c>
      <c r="I4" s="2">
        <v>27.111111111111107</v>
      </c>
      <c r="K4" t="s">
        <v>16</v>
      </c>
      <c r="L4" s="6">
        <v>44431</v>
      </c>
      <c r="M4">
        <v>4.3</v>
      </c>
      <c r="N4">
        <v>21.3</v>
      </c>
    </row>
    <row r="5" spans="1:14" x14ac:dyDescent="0.25">
      <c r="A5" s="6">
        <v>44406</v>
      </c>
      <c r="B5" s="6" t="s">
        <v>56</v>
      </c>
      <c r="C5" t="s">
        <v>38</v>
      </c>
      <c r="D5">
        <v>3</v>
      </c>
      <c r="E5">
        <v>6.34</v>
      </c>
      <c r="F5">
        <v>202.2</v>
      </c>
      <c r="G5">
        <v>126.4</v>
      </c>
      <c r="H5">
        <v>8.83</v>
      </c>
      <c r="I5" s="2">
        <v>26.999999999999996</v>
      </c>
      <c r="K5" t="s">
        <v>16</v>
      </c>
      <c r="L5" s="6">
        <v>44468</v>
      </c>
      <c r="M5">
        <v>4.9000000000000004</v>
      </c>
      <c r="N5">
        <v>21.3</v>
      </c>
    </row>
    <row r="6" spans="1:14" x14ac:dyDescent="0.25">
      <c r="A6" s="6">
        <v>44468</v>
      </c>
      <c r="B6" s="6" t="s">
        <v>56</v>
      </c>
      <c r="C6" t="s">
        <v>38</v>
      </c>
      <c r="D6">
        <v>1</v>
      </c>
      <c r="E6">
        <v>5.72</v>
      </c>
      <c r="F6">
        <v>135</v>
      </c>
      <c r="G6">
        <v>97.4</v>
      </c>
      <c r="H6">
        <v>7013</v>
      </c>
      <c r="I6" s="2">
        <v>20</v>
      </c>
      <c r="K6" t="s">
        <v>16</v>
      </c>
      <c r="L6" s="6">
        <v>44491</v>
      </c>
      <c r="M6">
        <v>4.9000000000000004</v>
      </c>
      <c r="N6">
        <v>21.3</v>
      </c>
    </row>
    <row r="7" spans="1:14" x14ac:dyDescent="0.25">
      <c r="A7" s="6">
        <v>44468</v>
      </c>
      <c r="B7" s="6" t="s">
        <v>56</v>
      </c>
      <c r="C7" t="s">
        <v>38</v>
      </c>
      <c r="D7">
        <v>2</v>
      </c>
      <c r="E7">
        <v>5.85</v>
      </c>
      <c r="F7">
        <v>135.4</v>
      </c>
      <c r="G7">
        <v>97.4</v>
      </c>
      <c r="H7">
        <v>7.08</v>
      </c>
      <c r="I7" s="2">
        <v>20</v>
      </c>
      <c r="K7" t="s">
        <v>16</v>
      </c>
      <c r="L7" s="6">
        <v>44683</v>
      </c>
      <c r="M7">
        <v>5.2</v>
      </c>
      <c r="N7">
        <v>21.3</v>
      </c>
    </row>
    <row r="8" spans="1:14" x14ac:dyDescent="0.25">
      <c r="A8" s="6">
        <v>44468</v>
      </c>
      <c r="B8" s="6" t="s">
        <v>56</v>
      </c>
      <c r="C8" t="s">
        <v>38</v>
      </c>
      <c r="D8">
        <v>3</v>
      </c>
      <c r="E8">
        <v>5.53</v>
      </c>
      <c r="F8">
        <v>134.69999999999999</v>
      </c>
      <c r="G8">
        <v>97.5</v>
      </c>
      <c r="H8">
        <v>7.11</v>
      </c>
      <c r="I8" s="2">
        <v>19.666666666666668</v>
      </c>
      <c r="K8" t="s">
        <v>16</v>
      </c>
      <c r="L8" s="6">
        <v>44768</v>
      </c>
      <c r="M8">
        <v>4.5999999999999996</v>
      </c>
      <c r="N8">
        <v>24.4</v>
      </c>
    </row>
    <row r="9" spans="1:14" x14ac:dyDescent="0.25">
      <c r="A9" s="6">
        <v>44737</v>
      </c>
      <c r="B9" s="6" t="s">
        <v>56</v>
      </c>
      <c r="C9" t="s">
        <v>38</v>
      </c>
      <c r="D9">
        <v>1</v>
      </c>
      <c r="E9">
        <v>5.24</v>
      </c>
      <c r="F9">
        <v>203.1</v>
      </c>
      <c r="G9">
        <v>124.3</v>
      </c>
      <c r="H9">
        <v>8.73</v>
      </c>
      <c r="I9" s="2">
        <v>23.333333333333332</v>
      </c>
      <c r="K9" t="s">
        <v>16</v>
      </c>
      <c r="L9" s="6">
        <v>44802</v>
      </c>
      <c r="M9">
        <v>3.4</v>
      </c>
      <c r="N9">
        <v>21.3</v>
      </c>
    </row>
    <row r="10" spans="1:14" x14ac:dyDescent="0.25">
      <c r="A10" s="6">
        <v>44737</v>
      </c>
      <c r="B10" s="6" t="s">
        <v>56</v>
      </c>
      <c r="C10" t="s">
        <v>38</v>
      </c>
      <c r="D10">
        <v>2</v>
      </c>
      <c r="E10">
        <v>5.65</v>
      </c>
      <c r="F10">
        <v>202</v>
      </c>
      <c r="G10">
        <v>124.3</v>
      </c>
      <c r="H10">
        <v>8.74</v>
      </c>
      <c r="I10" s="2">
        <v>22.777777777777779</v>
      </c>
      <c r="K10" t="s">
        <v>16</v>
      </c>
      <c r="L10" s="6">
        <v>44840</v>
      </c>
      <c r="M10">
        <v>4.9000000000000004</v>
      </c>
      <c r="N10">
        <v>21.3</v>
      </c>
    </row>
    <row r="11" spans="1:14" x14ac:dyDescent="0.25">
      <c r="A11" s="6">
        <v>44768</v>
      </c>
      <c r="B11" s="6" t="s">
        <v>56</v>
      </c>
      <c r="C11" t="s">
        <v>38</v>
      </c>
      <c r="D11">
        <v>1</v>
      </c>
      <c r="E11">
        <v>5.24</v>
      </c>
      <c r="F11">
        <v>203.1</v>
      </c>
      <c r="G11">
        <v>124.3</v>
      </c>
      <c r="H11">
        <v>8.74</v>
      </c>
      <c r="I11" s="2">
        <v>28.222222222222221</v>
      </c>
      <c r="K11" t="s">
        <v>16</v>
      </c>
      <c r="L11" s="6">
        <v>45055</v>
      </c>
      <c r="M11">
        <v>6.4</v>
      </c>
      <c r="N11">
        <v>18.3</v>
      </c>
    </row>
    <row r="12" spans="1:14" x14ac:dyDescent="0.25">
      <c r="A12" s="6">
        <v>44768</v>
      </c>
      <c r="B12" s="6" t="s">
        <v>56</v>
      </c>
      <c r="C12" t="s">
        <v>38</v>
      </c>
      <c r="D12">
        <v>2</v>
      </c>
      <c r="E12">
        <v>5.65</v>
      </c>
      <c r="F12">
        <v>202.7</v>
      </c>
      <c r="G12">
        <v>124.3</v>
      </c>
      <c r="H12">
        <v>8.75</v>
      </c>
      <c r="I12" s="2">
        <v>28.166666666666668</v>
      </c>
      <c r="K12" t="s">
        <v>16</v>
      </c>
      <c r="L12" s="6">
        <v>45125</v>
      </c>
      <c r="M12">
        <v>6.1</v>
      </c>
      <c r="N12">
        <v>21.3</v>
      </c>
    </row>
    <row r="13" spans="1:14" x14ac:dyDescent="0.25">
      <c r="A13" s="6">
        <v>44840</v>
      </c>
      <c r="B13" s="6" t="s">
        <v>56</v>
      </c>
      <c r="C13" t="s">
        <v>38</v>
      </c>
      <c r="D13">
        <v>1</v>
      </c>
      <c r="E13">
        <v>6.2</v>
      </c>
      <c r="F13">
        <v>150.9</v>
      </c>
      <c r="G13">
        <v>121</v>
      </c>
      <c r="H13">
        <v>7.32</v>
      </c>
      <c r="I13" s="2">
        <v>15.055555555555555</v>
      </c>
      <c r="K13" t="s">
        <v>16</v>
      </c>
      <c r="L13" s="6">
        <v>45197</v>
      </c>
      <c r="M13">
        <v>7.3</v>
      </c>
      <c r="N13">
        <v>21.3</v>
      </c>
    </row>
    <row r="14" spans="1:14" x14ac:dyDescent="0.25">
      <c r="A14" s="6">
        <v>44840</v>
      </c>
      <c r="B14" s="6" t="s">
        <v>56</v>
      </c>
      <c r="C14" t="s">
        <v>38</v>
      </c>
      <c r="D14">
        <v>2</v>
      </c>
      <c r="E14">
        <v>592</v>
      </c>
      <c r="F14">
        <v>150.9</v>
      </c>
      <c r="G14">
        <v>121.5</v>
      </c>
      <c r="H14">
        <v>7.21</v>
      </c>
      <c r="I14" s="2">
        <v>14.888888888888888</v>
      </c>
      <c r="K14" t="s">
        <v>19</v>
      </c>
      <c r="L14" s="6">
        <v>44318</v>
      </c>
      <c r="M14">
        <v>5.2</v>
      </c>
      <c r="N14">
        <v>6.1</v>
      </c>
    </row>
    <row r="15" spans="1:14" x14ac:dyDescent="0.25">
      <c r="A15" s="6">
        <v>45125</v>
      </c>
      <c r="B15" s="6" t="s">
        <v>56</v>
      </c>
      <c r="C15" t="s">
        <v>38</v>
      </c>
      <c r="D15">
        <v>1</v>
      </c>
      <c r="E15">
        <v>8.08</v>
      </c>
      <c r="F15">
        <v>190</v>
      </c>
      <c r="G15">
        <v>117.7</v>
      </c>
      <c r="H15">
        <v>8.33</v>
      </c>
      <c r="I15" s="2">
        <v>27.55555555555555</v>
      </c>
      <c r="K15" t="s">
        <v>19</v>
      </c>
      <c r="L15" s="6">
        <v>44396</v>
      </c>
      <c r="M15">
        <v>5.8</v>
      </c>
      <c r="N15">
        <v>12.2</v>
      </c>
    </row>
    <row r="16" spans="1:14" x14ac:dyDescent="0.25">
      <c r="A16" s="6">
        <v>45125</v>
      </c>
      <c r="B16" s="6" t="s">
        <v>56</v>
      </c>
      <c r="C16" t="s">
        <v>38</v>
      </c>
      <c r="D16">
        <v>2</v>
      </c>
      <c r="E16">
        <v>7.61</v>
      </c>
      <c r="F16">
        <v>189.1</v>
      </c>
      <c r="G16">
        <v>117.6</v>
      </c>
      <c r="H16">
        <v>8.26</v>
      </c>
      <c r="I16" s="2">
        <v>27.333333333333336</v>
      </c>
      <c r="K16" t="s">
        <v>19</v>
      </c>
      <c r="L16" s="6">
        <v>44431</v>
      </c>
      <c r="M16">
        <v>4.9000000000000004</v>
      </c>
      <c r="N16">
        <v>12.2</v>
      </c>
    </row>
    <row r="17" spans="1:14" x14ac:dyDescent="0.25">
      <c r="A17" s="6">
        <v>45197</v>
      </c>
      <c r="B17" s="6" t="s">
        <v>56</v>
      </c>
      <c r="C17" t="s">
        <v>38</v>
      </c>
      <c r="D17">
        <v>1</v>
      </c>
      <c r="E17">
        <v>7.69</v>
      </c>
      <c r="H17">
        <v>7.19</v>
      </c>
      <c r="I17">
        <v>16.899999999999999</v>
      </c>
      <c r="K17" t="s">
        <v>19</v>
      </c>
      <c r="L17" s="6">
        <v>44468</v>
      </c>
      <c r="M17">
        <v>5.8</v>
      </c>
      <c r="N17">
        <v>12.2</v>
      </c>
    </row>
    <row r="18" spans="1:14" x14ac:dyDescent="0.25">
      <c r="A18" s="6">
        <v>45197</v>
      </c>
      <c r="B18" s="6" t="s">
        <v>56</v>
      </c>
      <c r="C18" t="s">
        <v>38</v>
      </c>
      <c r="D18">
        <v>3</v>
      </c>
      <c r="E18">
        <v>7.96</v>
      </c>
      <c r="H18">
        <v>7.02</v>
      </c>
      <c r="I18">
        <v>17</v>
      </c>
      <c r="K18" t="s">
        <v>19</v>
      </c>
      <c r="L18" s="6">
        <v>44491</v>
      </c>
      <c r="M18">
        <v>4.3</v>
      </c>
      <c r="N18">
        <v>9.1</v>
      </c>
    </row>
    <row r="19" spans="1:14" x14ac:dyDescent="0.25">
      <c r="A19" s="6">
        <v>44372</v>
      </c>
      <c r="B19" s="6" t="s">
        <v>56</v>
      </c>
      <c r="C19" t="s">
        <v>40</v>
      </c>
      <c r="D19">
        <v>1</v>
      </c>
      <c r="E19">
        <v>6.67</v>
      </c>
      <c r="F19">
        <v>186.3</v>
      </c>
      <c r="G19">
        <v>124.7</v>
      </c>
      <c r="H19">
        <v>7.56</v>
      </c>
      <c r="I19" s="2">
        <v>23.499999999999996</v>
      </c>
      <c r="K19" t="s">
        <v>19</v>
      </c>
      <c r="L19" s="6">
        <v>44683</v>
      </c>
      <c r="M19">
        <v>6.1</v>
      </c>
      <c r="N19">
        <v>6.1</v>
      </c>
    </row>
    <row r="20" spans="1:14" x14ac:dyDescent="0.25">
      <c r="A20" s="6">
        <v>44372</v>
      </c>
      <c r="B20" s="6" t="s">
        <v>56</v>
      </c>
      <c r="C20" t="s">
        <v>40</v>
      </c>
      <c r="D20">
        <v>2</v>
      </c>
      <c r="E20">
        <v>6.76</v>
      </c>
      <c r="F20">
        <v>185.3</v>
      </c>
      <c r="G20">
        <v>124.5</v>
      </c>
      <c r="H20">
        <v>7.52</v>
      </c>
      <c r="I20" s="2">
        <v>23.222222222222221</v>
      </c>
      <c r="K20" t="s">
        <v>19</v>
      </c>
      <c r="L20" s="6">
        <v>44768</v>
      </c>
      <c r="M20">
        <v>4.9000000000000004</v>
      </c>
      <c r="N20">
        <v>9.1</v>
      </c>
    </row>
    <row r="21" spans="1:14" x14ac:dyDescent="0.25">
      <c r="A21" s="6">
        <v>44406</v>
      </c>
      <c r="B21" s="6" t="s">
        <v>56</v>
      </c>
      <c r="C21" t="s">
        <v>40</v>
      </c>
      <c r="D21">
        <v>1</v>
      </c>
      <c r="E21">
        <v>6.27</v>
      </c>
      <c r="F21">
        <v>202.3</v>
      </c>
      <c r="G21">
        <v>126.5</v>
      </c>
      <c r="H21">
        <v>8.8699999999999992</v>
      </c>
      <c r="I21" s="2">
        <v>27.055555555555557</v>
      </c>
      <c r="K21" t="s">
        <v>19</v>
      </c>
      <c r="L21" s="6">
        <v>44802</v>
      </c>
      <c r="M21">
        <v>3.7</v>
      </c>
      <c r="N21">
        <v>9.1</v>
      </c>
    </row>
    <row r="22" spans="1:14" x14ac:dyDescent="0.25">
      <c r="A22" s="6">
        <v>44406</v>
      </c>
      <c r="B22" s="6" t="s">
        <v>56</v>
      </c>
      <c r="C22" t="s">
        <v>40</v>
      </c>
      <c r="D22">
        <v>2</v>
      </c>
      <c r="E22">
        <v>6.72</v>
      </c>
      <c r="F22">
        <v>202.4</v>
      </c>
      <c r="G22">
        <v>126.5</v>
      </c>
      <c r="H22">
        <v>8.85</v>
      </c>
      <c r="I22" s="2">
        <v>27.055555555555557</v>
      </c>
      <c r="K22" t="s">
        <v>19</v>
      </c>
      <c r="L22" s="6">
        <v>44840</v>
      </c>
      <c r="M22">
        <v>4.9000000000000004</v>
      </c>
      <c r="N22">
        <v>9.1</v>
      </c>
    </row>
    <row r="23" spans="1:14" x14ac:dyDescent="0.25">
      <c r="A23" s="6">
        <v>44468</v>
      </c>
      <c r="B23" s="6" t="s">
        <v>56</v>
      </c>
      <c r="C23" t="s">
        <v>40</v>
      </c>
      <c r="D23">
        <v>1</v>
      </c>
      <c r="E23">
        <v>5.68</v>
      </c>
      <c r="F23">
        <v>135.69999999999999</v>
      </c>
      <c r="G23">
        <v>97.4</v>
      </c>
      <c r="H23">
        <v>7.02</v>
      </c>
      <c r="I23" s="2">
        <v>20</v>
      </c>
      <c r="K23" t="s">
        <v>19</v>
      </c>
      <c r="L23" s="6">
        <v>45055</v>
      </c>
      <c r="M23">
        <v>5.5</v>
      </c>
      <c r="N23">
        <v>9.1</v>
      </c>
    </row>
    <row r="24" spans="1:14" x14ac:dyDescent="0.25">
      <c r="A24" s="6">
        <v>44468</v>
      </c>
      <c r="B24" s="6" t="s">
        <v>56</v>
      </c>
      <c r="C24" t="s">
        <v>40</v>
      </c>
      <c r="D24">
        <v>2</v>
      </c>
      <c r="E24">
        <v>5.79</v>
      </c>
      <c r="F24">
        <v>135.5</v>
      </c>
      <c r="G24">
        <v>97.07</v>
      </c>
      <c r="H24">
        <v>6.99</v>
      </c>
      <c r="I24" s="2">
        <v>20</v>
      </c>
      <c r="K24" t="s">
        <v>22</v>
      </c>
      <c r="L24" s="6">
        <v>44318</v>
      </c>
      <c r="M24">
        <v>5.5</v>
      </c>
      <c r="N24">
        <v>6.1</v>
      </c>
    </row>
    <row r="25" spans="1:14" x14ac:dyDescent="0.25">
      <c r="A25" s="6">
        <v>44737</v>
      </c>
      <c r="B25" s="6" t="s">
        <v>56</v>
      </c>
      <c r="C25" t="s">
        <v>40</v>
      </c>
      <c r="D25">
        <v>1</v>
      </c>
      <c r="E25">
        <v>6.67</v>
      </c>
      <c r="F25">
        <v>186.3</v>
      </c>
      <c r="G25">
        <v>124.7</v>
      </c>
      <c r="H25">
        <v>7.49</v>
      </c>
      <c r="I25" s="2">
        <v>23.388888888888886</v>
      </c>
      <c r="K25" t="s">
        <v>22</v>
      </c>
      <c r="L25" s="6">
        <v>44396</v>
      </c>
      <c r="M25">
        <v>5.8</v>
      </c>
      <c r="N25">
        <v>6.1</v>
      </c>
    </row>
    <row r="26" spans="1:14" x14ac:dyDescent="0.25">
      <c r="A26" s="6">
        <v>44737</v>
      </c>
      <c r="B26" s="6" t="s">
        <v>56</v>
      </c>
      <c r="C26" t="s">
        <v>40</v>
      </c>
      <c r="D26">
        <v>2</v>
      </c>
      <c r="E26">
        <v>6.76</v>
      </c>
      <c r="F26">
        <v>185.3</v>
      </c>
      <c r="G26">
        <v>124.5</v>
      </c>
      <c r="H26">
        <v>7.49</v>
      </c>
      <c r="I26" s="2">
        <v>22.888888888888889</v>
      </c>
      <c r="K26" t="s">
        <v>22</v>
      </c>
      <c r="L26" s="6">
        <v>44431</v>
      </c>
      <c r="M26">
        <v>4</v>
      </c>
      <c r="N26">
        <v>9.1</v>
      </c>
    </row>
    <row r="27" spans="1:14" x14ac:dyDescent="0.25">
      <c r="A27" s="6">
        <v>44768</v>
      </c>
      <c r="B27" s="6" t="s">
        <v>56</v>
      </c>
      <c r="C27" t="s">
        <v>40</v>
      </c>
      <c r="D27">
        <v>1</v>
      </c>
      <c r="E27">
        <v>5.62</v>
      </c>
      <c r="F27">
        <v>203.3</v>
      </c>
      <c r="G27">
        <v>124.4</v>
      </c>
      <c r="H27">
        <v>8.86</v>
      </c>
      <c r="I27" s="2">
        <v>28.277777777777779</v>
      </c>
      <c r="K27" t="s">
        <v>22</v>
      </c>
      <c r="L27" s="6">
        <v>44468</v>
      </c>
      <c r="M27">
        <v>6.1</v>
      </c>
      <c r="N27">
        <v>6.1</v>
      </c>
    </row>
    <row r="28" spans="1:14" x14ac:dyDescent="0.25">
      <c r="A28" s="6">
        <v>44768</v>
      </c>
      <c r="B28" s="6" t="s">
        <v>56</v>
      </c>
      <c r="C28" t="s">
        <v>40</v>
      </c>
      <c r="D28">
        <v>2</v>
      </c>
      <c r="E28">
        <v>5.91</v>
      </c>
      <c r="F28">
        <v>203.1</v>
      </c>
      <c r="G28">
        <v>124.5</v>
      </c>
      <c r="H28">
        <v>8.8699999999999992</v>
      </c>
      <c r="I28" s="2">
        <v>28.166666666666668</v>
      </c>
      <c r="K28" t="s">
        <v>22</v>
      </c>
      <c r="L28" s="6">
        <v>44491</v>
      </c>
      <c r="M28">
        <v>4.3</v>
      </c>
      <c r="N28">
        <v>6.1</v>
      </c>
    </row>
    <row r="29" spans="1:14" x14ac:dyDescent="0.25">
      <c r="A29" s="6">
        <v>44840</v>
      </c>
      <c r="B29" s="6" t="s">
        <v>56</v>
      </c>
      <c r="C29" t="s">
        <v>40</v>
      </c>
      <c r="D29">
        <v>1</v>
      </c>
      <c r="E29">
        <v>5.83</v>
      </c>
      <c r="F29">
        <v>151.5</v>
      </c>
      <c r="G29">
        <v>120.5</v>
      </c>
      <c r="H29">
        <v>7.41</v>
      </c>
      <c r="I29" s="2">
        <v>15.333333333333334</v>
      </c>
      <c r="K29" t="s">
        <v>22</v>
      </c>
      <c r="L29" s="6">
        <v>44683</v>
      </c>
      <c r="M29">
        <v>5.5</v>
      </c>
      <c r="N29">
        <v>6.1</v>
      </c>
    </row>
    <row r="30" spans="1:14" x14ac:dyDescent="0.25">
      <c r="A30" s="6">
        <v>44840</v>
      </c>
      <c r="B30" s="6" t="s">
        <v>56</v>
      </c>
      <c r="C30" t="s">
        <v>40</v>
      </c>
      <c r="D30">
        <v>2</v>
      </c>
      <c r="E30">
        <v>5.89</v>
      </c>
      <c r="F30">
        <v>150.19999999999999</v>
      </c>
      <c r="G30">
        <v>120.6</v>
      </c>
      <c r="H30">
        <v>7.1</v>
      </c>
      <c r="I30" s="2">
        <v>15.055555555555555</v>
      </c>
      <c r="K30" t="s">
        <v>22</v>
      </c>
      <c r="L30" s="6">
        <v>44768</v>
      </c>
      <c r="M30">
        <v>4.5999999999999996</v>
      </c>
      <c r="N30">
        <v>6.1</v>
      </c>
    </row>
    <row r="31" spans="1:14" x14ac:dyDescent="0.25">
      <c r="A31" s="6">
        <v>45125</v>
      </c>
      <c r="B31" s="6" t="s">
        <v>56</v>
      </c>
      <c r="C31" t="s">
        <v>40</v>
      </c>
      <c r="D31">
        <v>1</v>
      </c>
      <c r="E31">
        <v>7.59</v>
      </c>
      <c r="F31">
        <v>190</v>
      </c>
      <c r="G31">
        <v>117.8</v>
      </c>
      <c r="H31">
        <v>8.3699999999999992</v>
      </c>
      <c r="I31" s="2">
        <v>27.55555555555555</v>
      </c>
      <c r="K31" t="s">
        <v>22</v>
      </c>
      <c r="L31" s="6">
        <v>44802</v>
      </c>
      <c r="M31">
        <v>4.3</v>
      </c>
      <c r="N31">
        <v>6.1</v>
      </c>
    </row>
    <row r="32" spans="1:14" x14ac:dyDescent="0.25">
      <c r="A32" s="6">
        <v>45125</v>
      </c>
      <c r="B32" s="6" t="s">
        <v>56</v>
      </c>
      <c r="C32" t="s">
        <v>40</v>
      </c>
      <c r="D32">
        <v>2</v>
      </c>
      <c r="E32">
        <v>7.25</v>
      </c>
      <c r="F32">
        <v>189.8</v>
      </c>
      <c r="G32">
        <v>117.9</v>
      </c>
      <c r="H32">
        <v>8.32</v>
      </c>
      <c r="I32" s="2">
        <v>27.444444444444446</v>
      </c>
      <c r="K32" t="s">
        <v>22</v>
      </c>
      <c r="L32" s="6">
        <v>44840</v>
      </c>
      <c r="M32">
        <v>3.7</v>
      </c>
      <c r="N32">
        <v>6.1</v>
      </c>
    </row>
    <row r="33" spans="1:14" x14ac:dyDescent="0.25">
      <c r="A33" s="6">
        <v>45197</v>
      </c>
      <c r="B33" s="6" t="s">
        <v>56</v>
      </c>
      <c r="C33" t="s">
        <v>40</v>
      </c>
      <c r="D33">
        <v>1</v>
      </c>
      <c r="E33">
        <v>7.1</v>
      </c>
      <c r="H33">
        <v>6.99</v>
      </c>
      <c r="I33">
        <v>17</v>
      </c>
      <c r="K33" t="s">
        <v>22</v>
      </c>
      <c r="L33" s="6">
        <v>45055</v>
      </c>
      <c r="M33">
        <v>5.2</v>
      </c>
      <c r="N33">
        <v>9.1</v>
      </c>
    </row>
    <row r="34" spans="1:14" x14ac:dyDescent="0.25">
      <c r="A34" s="6">
        <v>45197</v>
      </c>
      <c r="B34" s="6" t="s">
        <v>56</v>
      </c>
      <c r="C34" t="s">
        <v>40</v>
      </c>
      <c r="D34">
        <v>2</v>
      </c>
      <c r="E34">
        <v>7.1</v>
      </c>
      <c r="H34">
        <v>6.95</v>
      </c>
      <c r="I34">
        <v>16.899999999999999</v>
      </c>
      <c r="K34" t="s">
        <v>25</v>
      </c>
      <c r="L34" s="6">
        <v>44318</v>
      </c>
      <c r="M34">
        <v>5.5</v>
      </c>
      <c r="N34">
        <v>12.2</v>
      </c>
    </row>
    <row r="35" spans="1:14" x14ac:dyDescent="0.25">
      <c r="A35" s="6">
        <v>44372</v>
      </c>
      <c r="B35" s="6" t="s">
        <v>56</v>
      </c>
      <c r="C35" t="s">
        <v>42</v>
      </c>
      <c r="D35">
        <v>3</v>
      </c>
      <c r="E35">
        <v>7.27</v>
      </c>
      <c r="F35">
        <v>185.1</v>
      </c>
      <c r="G35">
        <v>125.3</v>
      </c>
      <c r="H35">
        <v>7.43</v>
      </c>
      <c r="I35" s="2">
        <v>22.888888888888889</v>
      </c>
      <c r="K35" t="s">
        <v>25</v>
      </c>
      <c r="L35" s="6">
        <v>44396</v>
      </c>
      <c r="M35">
        <v>0.9</v>
      </c>
      <c r="N35">
        <v>0.9</v>
      </c>
    </row>
    <row r="36" spans="1:14" x14ac:dyDescent="0.25">
      <c r="A36" s="6">
        <v>44372</v>
      </c>
      <c r="B36" s="6" t="s">
        <v>56</v>
      </c>
      <c r="C36" t="s">
        <v>42</v>
      </c>
      <c r="D36">
        <v>6</v>
      </c>
      <c r="E36">
        <v>2.86</v>
      </c>
      <c r="F36">
        <v>165.5</v>
      </c>
      <c r="G36">
        <v>131.19999999999999</v>
      </c>
      <c r="H36">
        <v>6.82</v>
      </c>
      <c r="I36" s="2">
        <v>15.499999999999998</v>
      </c>
      <c r="K36" t="s">
        <v>25</v>
      </c>
      <c r="L36" s="6">
        <v>44431</v>
      </c>
      <c r="M36">
        <v>0.9</v>
      </c>
      <c r="N36">
        <v>0.9</v>
      </c>
    </row>
    <row r="37" spans="1:14" x14ac:dyDescent="0.25">
      <c r="A37" s="6">
        <v>44406</v>
      </c>
      <c r="B37" s="6" t="s">
        <v>56</v>
      </c>
      <c r="C37" t="s">
        <v>42</v>
      </c>
      <c r="D37">
        <v>1</v>
      </c>
      <c r="E37">
        <v>6.48</v>
      </c>
      <c r="F37">
        <v>202.6</v>
      </c>
      <c r="G37">
        <v>126.5</v>
      </c>
      <c r="H37">
        <v>8.8800000000000008</v>
      </c>
      <c r="I37" s="2">
        <v>27.111111111111107</v>
      </c>
      <c r="K37" t="s">
        <v>25</v>
      </c>
      <c r="L37" s="6">
        <v>44468</v>
      </c>
      <c r="M37">
        <v>0.9</v>
      </c>
      <c r="N37">
        <v>0.9</v>
      </c>
    </row>
    <row r="38" spans="1:14" x14ac:dyDescent="0.25">
      <c r="A38" s="6">
        <v>44406</v>
      </c>
      <c r="B38" s="6" t="s">
        <v>56</v>
      </c>
      <c r="C38" t="s">
        <v>42</v>
      </c>
      <c r="D38">
        <v>3</v>
      </c>
      <c r="E38">
        <v>6.67</v>
      </c>
      <c r="F38">
        <v>202.4</v>
      </c>
      <c r="G38">
        <v>126.5</v>
      </c>
      <c r="H38">
        <v>8.8699999999999992</v>
      </c>
      <c r="I38" s="2">
        <v>27.111111111111107</v>
      </c>
      <c r="K38" t="s">
        <v>25</v>
      </c>
      <c r="L38" s="6">
        <v>44491</v>
      </c>
      <c r="M38">
        <v>0.9</v>
      </c>
      <c r="N38">
        <v>0.9</v>
      </c>
    </row>
    <row r="39" spans="1:14" x14ac:dyDescent="0.25">
      <c r="A39" s="6">
        <v>44406</v>
      </c>
      <c r="B39" s="6" t="s">
        <v>56</v>
      </c>
      <c r="C39" t="s">
        <v>42</v>
      </c>
      <c r="D39">
        <v>6</v>
      </c>
      <c r="E39">
        <v>3.37</v>
      </c>
      <c r="F39">
        <v>184.5</v>
      </c>
      <c r="G39">
        <v>134.69999999999999</v>
      </c>
      <c r="H39">
        <v>7.29</v>
      </c>
      <c r="I39" s="2">
        <v>19.333333333333332</v>
      </c>
      <c r="K39" t="s">
        <v>25</v>
      </c>
      <c r="L39" s="6">
        <v>44683</v>
      </c>
      <c r="M39">
        <v>0.9</v>
      </c>
      <c r="N39">
        <v>0.9</v>
      </c>
    </row>
    <row r="40" spans="1:14" x14ac:dyDescent="0.25">
      <c r="A40" s="6">
        <v>44468</v>
      </c>
      <c r="B40" s="6" t="s">
        <v>56</v>
      </c>
      <c r="C40" t="s">
        <v>42</v>
      </c>
      <c r="D40">
        <v>1</v>
      </c>
      <c r="E40">
        <v>5.53</v>
      </c>
      <c r="F40">
        <v>135.80000000000001</v>
      </c>
      <c r="G40">
        <v>97.5</v>
      </c>
      <c r="H40">
        <v>7</v>
      </c>
      <c r="I40" s="2">
        <v>20.055555555555554</v>
      </c>
      <c r="K40" t="s">
        <v>25</v>
      </c>
      <c r="L40" s="6">
        <v>44768</v>
      </c>
      <c r="M40">
        <v>0.9</v>
      </c>
      <c r="N40">
        <v>0.9</v>
      </c>
    </row>
    <row r="41" spans="1:14" x14ac:dyDescent="0.25">
      <c r="A41" s="6">
        <v>44468</v>
      </c>
      <c r="B41" s="6" t="s">
        <v>56</v>
      </c>
      <c r="C41" t="s">
        <v>42</v>
      </c>
      <c r="D41">
        <v>3</v>
      </c>
      <c r="E41">
        <v>5.12</v>
      </c>
      <c r="F41">
        <v>134.80000000000001</v>
      </c>
      <c r="G41">
        <v>97.7</v>
      </c>
      <c r="H41">
        <v>6.95</v>
      </c>
      <c r="I41" s="2">
        <v>19.611111111111111</v>
      </c>
      <c r="K41" t="s">
        <v>25</v>
      </c>
      <c r="L41" s="6">
        <v>44802</v>
      </c>
      <c r="M41">
        <v>0.9</v>
      </c>
      <c r="N41">
        <v>0.9</v>
      </c>
    </row>
    <row r="42" spans="1:14" x14ac:dyDescent="0.25">
      <c r="A42" s="6">
        <v>44468</v>
      </c>
      <c r="B42" s="6" t="s">
        <v>56</v>
      </c>
      <c r="C42" t="s">
        <v>42</v>
      </c>
      <c r="D42">
        <v>6</v>
      </c>
      <c r="E42">
        <v>3.76</v>
      </c>
      <c r="F42">
        <v>136.1</v>
      </c>
      <c r="G42">
        <v>99.8</v>
      </c>
      <c r="H42">
        <v>6.8</v>
      </c>
      <c r="I42" s="2">
        <v>19.111111111111114</v>
      </c>
      <c r="K42" t="s">
        <v>25</v>
      </c>
      <c r="L42" s="6">
        <v>44840</v>
      </c>
      <c r="M42">
        <v>0.9</v>
      </c>
      <c r="N42">
        <v>0.9</v>
      </c>
    </row>
    <row r="43" spans="1:14" x14ac:dyDescent="0.25">
      <c r="A43" s="6">
        <v>44737</v>
      </c>
      <c r="B43" s="6" t="s">
        <v>56</v>
      </c>
      <c r="C43" t="s">
        <v>42</v>
      </c>
      <c r="D43">
        <v>3</v>
      </c>
      <c r="E43">
        <v>7</v>
      </c>
      <c r="F43">
        <v>201.1</v>
      </c>
      <c r="G43">
        <v>125</v>
      </c>
      <c r="H43">
        <v>8.52</v>
      </c>
      <c r="I43" s="2">
        <v>23.388888888888886</v>
      </c>
      <c r="K43" t="s">
        <v>25</v>
      </c>
      <c r="L43" s="6">
        <v>45055</v>
      </c>
      <c r="M43">
        <v>1.5</v>
      </c>
      <c r="N43">
        <v>0.9</v>
      </c>
    </row>
    <row r="44" spans="1:14" x14ac:dyDescent="0.25">
      <c r="A44" s="6">
        <v>44737</v>
      </c>
      <c r="B44" s="6" t="s">
        <v>56</v>
      </c>
      <c r="C44" t="s">
        <v>42</v>
      </c>
      <c r="D44">
        <v>6</v>
      </c>
      <c r="E44">
        <v>4.45</v>
      </c>
      <c r="F44">
        <v>201.5</v>
      </c>
      <c r="G44">
        <v>126.2</v>
      </c>
      <c r="H44">
        <v>7.4</v>
      </c>
      <c r="I44" s="2">
        <v>15.666666666666668</v>
      </c>
      <c r="K44" t="s">
        <v>27</v>
      </c>
      <c r="L44" s="6">
        <v>44396</v>
      </c>
      <c r="M44">
        <v>5.5</v>
      </c>
      <c r="N44">
        <v>6.1</v>
      </c>
    </row>
    <row r="45" spans="1:14" x14ac:dyDescent="0.25">
      <c r="A45" s="6">
        <v>44768</v>
      </c>
      <c r="B45" s="6" t="s">
        <v>56</v>
      </c>
      <c r="C45" t="s">
        <v>42</v>
      </c>
      <c r="D45">
        <v>3</v>
      </c>
      <c r="E45">
        <v>5.81</v>
      </c>
      <c r="F45">
        <v>201.4</v>
      </c>
      <c r="G45">
        <v>125</v>
      </c>
      <c r="H45">
        <v>8.6300000000000008</v>
      </c>
      <c r="I45" s="2">
        <v>27.888888888888889</v>
      </c>
      <c r="K45" t="s">
        <v>27</v>
      </c>
      <c r="L45" s="6">
        <v>44431</v>
      </c>
      <c r="M45">
        <v>4</v>
      </c>
      <c r="N45">
        <v>6.1</v>
      </c>
    </row>
    <row r="46" spans="1:14" x14ac:dyDescent="0.25">
      <c r="A46" s="6">
        <v>44768</v>
      </c>
      <c r="B46" s="6" t="s">
        <v>56</v>
      </c>
      <c r="C46" t="s">
        <v>42</v>
      </c>
      <c r="D46">
        <v>6</v>
      </c>
      <c r="E46">
        <v>6.32</v>
      </c>
      <c r="F46">
        <v>171.8</v>
      </c>
      <c r="G46">
        <v>124.7</v>
      </c>
      <c r="H46">
        <v>7.41</v>
      </c>
      <c r="I46" s="2">
        <v>19.611111111111111</v>
      </c>
      <c r="K46" t="s">
        <v>27</v>
      </c>
      <c r="L46" s="6">
        <v>44468</v>
      </c>
      <c r="M46">
        <v>4.5999999999999996</v>
      </c>
      <c r="N46">
        <v>6.1</v>
      </c>
    </row>
    <row r="47" spans="1:14" x14ac:dyDescent="0.25">
      <c r="A47" s="6">
        <v>44840</v>
      </c>
      <c r="B47" s="6" t="s">
        <v>56</v>
      </c>
      <c r="C47" t="s">
        <v>42</v>
      </c>
      <c r="D47">
        <v>3</v>
      </c>
      <c r="E47">
        <v>5.96</v>
      </c>
      <c r="F47">
        <v>149.6</v>
      </c>
      <c r="G47">
        <v>120.7</v>
      </c>
      <c r="H47">
        <v>7.22</v>
      </c>
      <c r="I47" s="2">
        <v>14.833333333333334</v>
      </c>
      <c r="K47" t="s">
        <v>27</v>
      </c>
      <c r="L47" s="6">
        <v>44491</v>
      </c>
      <c r="M47">
        <v>5.2</v>
      </c>
      <c r="N47">
        <v>6.1</v>
      </c>
    </row>
    <row r="48" spans="1:14" x14ac:dyDescent="0.25">
      <c r="A48" s="6">
        <v>44840</v>
      </c>
      <c r="B48" s="6" t="s">
        <v>56</v>
      </c>
      <c r="C48" t="s">
        <v>42</v>
      </c>
      <c r="D48">
        <v>6</v>
      </c>
      <c r="E48">
        <v>5.93</v>
      </c>
      <c r="F48">
        <v>146.19999999999999</v>
      </c>
      <c r="G48">
        <v>119.2</v>
      </c>
      <c r="H48">
        <v>7.19</v>
      </c>
      <c r="I48" s="2">
        <v>14.388888888888888</v>
      </c>
      <c r="K48" t="s">
        <v>27</v>
      </c>
      <c r="L48" s="6">
        <v>44683</v>
      </c>
      <c r="M48">
        <v>4.5999999999999996</v>
      </c>
      <c r="N48">
        <v>6.1</v>
      </c>
    </row>
    <row r="49" spans="1:14" x14ac:dyDescent="0.25">
      <c r="A49" s="6">
        <v>45125</v>
      </c>
      <c r="B49" s="6" t="s">
        <v>56</v>
      </c>
      <c r="C49" t="s">
        <v>42</v>
      </c>
      <c r="D49">
        <v>1</v>
      </c>
      <c r="E49">
        <v>7.8</v>
      </c>
      <c r="F49">
        <v>190.3</v>
      </c>
      <c r="G49">
        <v>117.9</v>
      </c>
      <c r="H49">
        <v>8.49</v>
      </c>
      <c r="I49" s="2">
        <v>27.611111111111111</v>
      </c>
      <c r="K49" t="s">
        <v>27</v>
      </c>
      <c r="L49" s="6">
        <v>44768</v>
      </c>
      <c r="M49">
        <v>4.3</v>
      </c>
      <c r="N49">
        <v>6.1</v>
      </c>
    </row>
    <row r="50" spans="1:14" x14ac:dyDescent="0.25">
      <c r="A50" s="6">
        <v>45125</v>
      </c>
      <c r="B50" s="6" t="s">
        <v>56</v>
      </c>
      <c r="C50" t="s">
        <v>42</v>
      </c>
      <c r="D50">
        <v>3</v>
      </c>
      <c r="E50">
        <v>7.27</v>
      </c>
      <c r="F50">
        <v>182.5</v>
      </c>
      <c r="G50">
        <v>117.4</v>
      </c>
      <c r="H50">
        <v>7.43</v>
      </c>
      <c r="I50" s="2">
        <v>25.500000000000004</v>
      </c>
      <c r="K50" t="s">
        <v>27</v>
      </c>
      <c r="L50" s="6">
        <v>44802</v>
      </c>
      <c r="M50">
        <v>4.3</v>
      </c>
      <c r="N50">
        <v>6.1</v>
      </c>
    </row>
    <row r="51" spans="1:14" x14ac:dyDescent="0.25">
      <c r="A51" s="6">
        <v>45125</v>
      </c>
      <c r="B51" s="6" t="s">
        <v>56</v>
      </c>
      <c r="C51" t="s">
        <v>42</v>
      </c>
      <c r="D51">
        <v>6</v>
      </c>
      <c r="E51">
        <v>1.35</v>
      </c>
      <c r="F51">
        <v>160.5</v>
      </c>
      <c r="G51">
        <v>129</v>
      </c>
      <c r="H51">
        <v>6.69</v>
      </c>
      <c r="I51" s="2">
        <v>15</v>
      </c>
      <c r="K51" t="s">
        <v>27</v>
      </c>
      <c r="L51" s="6">
        <v>44840</v>
      </c>
      <c r="M51">
        <v>3.4</v>
      </c>
      <c r="N51">
        <v>6.1</v>
      </c>
    </row>
    <row r="52" spans="1:14" x14ac:dyDescent="0.25">
      <c r="A52" s="6">
        <v>45197</v>
      </c>
      <c r="B52" s="6" t="s">
        <v>56</v>
      </c>
      <c r="C52" t="s">
        <v>42</v>
      </c>
      <c r="D52">
        <v>3</v>
      </c>
      <c r="E52">
        <v>6.57</v>
      </c>
      <c r="H52">
        <v>6.91</v>
      </c>
      <c r="I52">
        <v>16.8</v>
      </c>
      <c r="K52" t="s">
        <v>27</v>
      </c>
      <c r="L52" s="6">
        <v>45055</v>
      </c>
      <c r="M52">
        <v>5.8</v>
      </c>
      <c r="N52">
        <v>6.1</v>
      </c>
    </row>
    <row r="53" spans="1:14" x14ac:dyDescent="0.25">
      <c r="A53" s="6">
        <v>45197</v>
      </c>
      <c r="B53" s="6" t="s">
        <v>56</v>
      </c>
      <c r="C53" t="s">
        <v>42</v>
      </c>
      <c r="D53">
        <v>6</v>
      </c>
      <c r="E53">
        <v>6.46</v>
      </c>
      <c r="H53">
        <v>6.87</v>
      </c>
      <c r="I53">
        <v>16.600000000000001</v>
      </c>
      <c r="K53" t="s">
        <v>27</v>
      </c>
      <c r="L53" s="6">
        <v>45125</v>
      </c>
      <c r="M53">
        <v>0</v>
      </c>
      <c r="N53">
        <v>6.1</v>
      </c>
    </row>
    <row r="54" spans="1:14" x14ac:dyDescent="0.25">
      <c r="A54" s="6">
        <v>44372</v>
      </c>
      <c r="B54" s="6" t="s">
        <v>56</v>
      </c>
      <c r="C54" t="s">
        <v>43</v>
      </c>
      <c r="D54">
        <v>1</v>
      </c>
      <c r="E54">
        <v>6.66</v>
      </c>
      <c r="F54">
        <v>186</v>
      </c>
      <c r="G54">
        <v>124.5</v>
      </c>
      <c r="H54">
        <v>7.46</v>
      </c>
      <c r="I54" s="2">
        <v>23.499999999999996</v>
      </c>
      <c r="K54" t="s">
        <v>27</v>
      </c>
      <c r="L54" s="6">
        <v>45197</v>
      </c>
      <c r="M54">
        <v>5.5</v>
      </c>
      <c r="N54">
        <v>6.1</v>
      </c>
    </row>
    <row r="55" spans="1:14" x14ac:dyDescent="0.25">
      <c r="A55" s="6">
        <v>44406</v>
      </c>
      <c r="B55" s="6" t="s">
        <v>56</v>
      </c>
      <c r="C55" t="s">
        <v>43</v>
      </c>
      <c r="D55">
        <v>1</v>
      </c>
      <c r="E55">
        <v>6.57</v>
      </c>
      <c r="F55">
        <v>202.6</v>
      </c>
      <c r="G55">
        <v>126.6</v>
      </c>
      <c r="H55">
        <v>8.84</v>
      </c>
      <c r="I55" s="2">
        <v>27.111111111111107</v>
      </c>
      <c r="K55" t="s">
        <v>30</v>
      </c>
      <c r="L55" s="6">
        <v>44396</v>
      </c>
      <c r="M55">
        <v>3</v>
      </c>
      <c r="N55">
        <v>3</v>
      </c>
    </row>
    <row r="56" spans="1:14" x14ac:dyDescent="0.25">
      <c r="A56" s="6">
        <v>44468</v>
      </c>
      <c r="B56" s="6" t="s">
        <v>56</v>
      </c>
      <c r="C56" t="s">
        <v>43</v>
      </c>
      <c r="D56">
        <v>1</v>
      </c>
      <c r="E56">
        <v>5.77</v>
      </c>
      <c r="F56">
        <v>134.80000000000001</v>
      </c>
      <c r="G56">
        <v>97.2</v>
      </c>
      <c r="H56">
        <v>7.01</v>
      </c>
      <c r="I56" s="2">
        <v>19.444444444444443</v>
      </c>
      <c r="K56" t="s">
        <v>30</v>
      </c>
      <c r="L56" s="6">
        <v>44431</v>
      </c>
      <c r="M56">
        <v>4</v>
      </c>
      <c r="N56">
        <v>3</v>
      </c>
    </row>
    <row r="57" spans="1:14" x14ac:dyDescent="0.25">
      <c r="A57" s="6">
        <v>44737</v>
      </c>
      <c r="B57" s="6" t="s">
        <v>56</v>
      </c>
      <c r="C57" t="s">
        <v>43</v>
      </c>
      <c r="D57">
        <v>1</v>
      </c>
      <c r="E57">
        <v>6.87</v>
      </c>
      <c r="F57">
        <v>185</v>
      </c>
      <c r="G57">
        <v>124.6</v>
      </c>
      <c r="H57">
        <v>9.0299999999999994</v>
      </c>
      <c r="I57" s="2">
        <v>24.499999999999996</v>
      </c>
      <c r="K57" t="s">
        <v>30</v>
      </c>
      <c r="L57" s="6">
        <v>44468</v>
      </c>
      <c r="M57">
        <v>4.5999999999999996</v>
      </c>
      <c r="N57">
        <v>3</v>
      </c>
    </row>
    <row r="58" spans="1:14" x14ac:dyDescent="0.25">
      <c r="A58" s="6">
        <v>44768</v>
      </c>
      <c r="B58" s="6" t="s">
        <v>56</v>
      </c>
      <c r="C58" t="s">
        <v>43</v>
      </c>
      <c r="D58">
        <v>1</v>
      </c>
      <c r="E58">
        <v>6.12</v>
      </c>
      <c r="F58">
        <v>204.2</v>
      </c>
      <c r="G58">
        <v>125</v>
      </c>
      <c r="H58">
        <v>9.0299999999999994</v>
      </c>
      <c r="I58" s="2">
        <v>28.222222222222221</v>
      </c>
      <c r="K58" t="s">
        <v>30</v>
      </c>
      <c r="L58" s="6">
        <v>44491</v>
      </c>
      <c r="M58">
        <v>3</v>
      </c>
      <c r="N58">
        <v>3</v>
      </c>
    </row>
    <row r="59" spans="1:14" x14ac:dyDescent="0.25">
      <c r="A59" s="6">
        <v>44840</v>
      </c>
      <c r="B59" s="6" t="s">
        <v>56</v>
      </c>
      <c r="C59" t="s">
        <v>43</v>
      </c>
      <c r="D59">
        <v>1</v>
      </c>
      <c r="E59">
        <v>61.5</v>
      </c>
      <c r="F59">
        <v>151.9</v>
      </c>
      <c r="G59">
        <v>121.9</v>
      </c>
      <c r="H59">
        <v>7.1</v>
      </c>
      <c r="I59" s="2">
        <v>15.111111111111112</v>
      </c>
      <c r="K59" t="s">
        <v>30</v>
      </c>
      <c r="L59" s="6">
        <v>44683</v>
      </c>
      <c r="M59">
        <v>4.5999999999999996</v>
      </c>
      <c r="N59">
        <v>6.1</v>
      </c>
    </row>
    <row r="60" spans="1:14" x14ac:dyDescent="0.25">
      <c r="A60" s="6">
        <v>45125</v>
      </c>
      <c r="B60" s="6" t="s">
        <v>56</v>
      </c>
      <c r="C60" t="s">
        <v>43</v>
      </c>
      <c r="D60">
        <v>1</v>
      </c>
      <c r="E60">
        <v>7.68</v>
      </c>
      <c r="F60">
        <v>191.6</v>
      </c>
      <c r="G60">
        <v>118.5</v>
      </c>
      <c r="H60">
        <v>8.3800000000000008</v>
      </c>
      <c r="I60" s="2">
        <v>27.666666666666664</v>
      </c>
      <c r="K60" t="s">
        <v>30</v>
      </c>
      <c r="L60" s="6">
        <v>44768</v>
      </c>
      <c r="M60">
        <v>4</v>
      </c>
      <c r="N60">
        <v>3</v>
      </c>
    </row>
    <row r="61" spans="1:14" x14ac:dyDescent="0.25">
      <c r="A61" s="6">
        <v>45197</v>
      </c>
      <c r="B61" s="6" t="s">
        <v>56</v>
      </c>
      <c r="C61" t="s">
        <v>43</v>
      </c>
      <c r="D61">
        <v>1</v>
      </c>
      <c r="E61">
        <v>7.49</v>
      </c>
      <c r="H61">
        <v>7.01</v>
      </c>
      <c r="I61">
        <v>17.100000000000001</v>
      </c>
      <c r="K61" t="s">
        <v>30</v>
      </c>
      <c r="L61" s="6">
        <v>44802</v>
      </c>
      <c r="M61">
        <v>4</v>
      </c>
      <c r="N61">
        <v>1.8</v>
      </c>
    </row>
    <row r="62" spans="1:14" x14ac:dyDescent="0.25">
      <c r="A62" s="6">
        <v>44372</v>
      </c>
      <c r="B62" s="6" t="s">
        <v>56</v>
      </c>
      <c r="C62" t="s">
        <v>44</v>
      </c>
      <c r="D62">
        <v>1</v>
      </c>
      <c r="E62">
        <v>7.1</v>
      </c>
      <c r="F62">
        <v>186.6</v>
      </c>
      <c r="G62">
        <v>124.8</v>
      </c>
      <c r="H62">
        <v>7.6</v>
      </c>
      <c r="I62" s="2">
        <v>23.499999999999996</v>
      </c>
      <c r="K62" t="s">
        <v>30</v>
      </c>
      <c r="L62" s="6">
        <v>44840</v>
      </c>
      <c r="M62">
        <v>3.4</v>
      </c>
      <c r="N62">
        <v>3</v>
      </c>
    </row>
    <row r="63" spans="1:14" x14ac:dyDescent="0.25">
      <c r="A63" s="6">
        <v>44372</v>
      </c>
      <c r="B63" s="6" t="s">
        <v>56</v>
      </c>
      <c r="C63" t="s">
        <v>44</v>
      </c>
      <c r="D63">
        <v>2</v>
      </c>
      <c r="E63">
        <v>6.87</v>
      </c>
      <c r="F63">
        <v>186.2</v>
      </c>
      <c r="G63">
        <v>124.9</v>
      </c>
      <c r="H63">
        <v>7.63</v>
      </c>
      <c r="I63" s="2">
        <v>23.388888888888886</v>
      </c>
      <c r="K63" t="s">
        <v>30</v>
      </c>
      <c r="L63" s="6">
        <v>45055</v>
      </c>
      <c r="M63">
        <v>4.3</v>
      </c>
      <c r="N63">
        <v>3</v>
      </c>
    </row>
    <row r="64" spans="1:14" x14ac:dyDescent="0.25">
      <c r="A64" s="6">
        <v>44372</v>
      </c>
      <c r="B64" s="6" t="s">
        <v>56</v>
      </c>
      <c r="C64" t="s">
        <v>44</v>
      </c>
      <c r="D64">
        <v>3</v>
      </c>
      <c r="E64">
        <v>6.43</v>
      </c>
      <c r="F64">
        <v>185.2</v>
      </c>
      <c r="G64">
        <v>124.6</v>
      </c>
      <c r="H64">
        <v>7.64</v>
      </c>
      <c r="I64" s="2">
        <v>23.222222222222221</v>
      </c>
      <c r="K64" t="s">
        <v>30</v>
      </c>
      <c r="L64" s="6">
        <v>45125</v>
      </c>
      <c r="M64">
        <v>3.7</v>
      </c>
      <c r="N64">
        <v>1.8</v>
      </c>
    </row>
    <row r="65" spans="1:14" x14ac:dyDescent="0.25">
      <c r="A65" s="6">
        <v>44406</v>
      </c>
      <c r="B65" s="6" t="s">
        <v>56</v>
      </c>
      <c r="C65" t="s">
        <v>44</v>
      </c>
      <c r="D65">
        <v>1</v>
      </c>
      <c r="E65">
        <v>6.04</v>
      </c>
      <c r="F65">
        <v>202.6</v>
      </c>
      <c r="G65">
        <v>126.5</v>
      </c>
      <c r="H65">
        <v>8.9</v>
      </c>
      <c r="I65" s="2">
        <v>27.111111111111107</v>
      </c>
      <c r="K65" t="s">
        <v>30</v>
      </c>
      <c r="L65" s="6">
        <v>45197</v>
      </c>
      <c r="M65">
        <v>3.7</v>
      </c>
      <c r="N65">
        <v>3</v>
      </c>
    </row>
    <row r="66" spans="1:14" x14ac:dyDescent="0.25">
      <c r="A66" s="6">
        <v>44406</v>
      </c>
      <c r="B66" s="6" t="s">
        <v>56</v>
      </c>
      <c r="C66" t="s">
        <v>44</v>
      </c>
      <c r="D66">
        <v>2</v>
      </c>
      <c r="E66">
        <v>5.81</v>
      </c>
      <c r="F66">
        <v>202.6</v>
      </c>
      <c r="G66">
        <v>126.6</v>
      </c>
      <c r="H66">
        <v>8.91</v>
      </c>
      <c r="I66" s="2">
        <v>27.111111111111107</v>
      </c>
      <c r="K66" t="s">
        <v>31</v>
      </c>
      <c r="L66" s="6">
        <v>44396</v>
      </c>
      <c r="M66">
        <v>6.1</v>
      </c>
      <c r="N66">
        <v>15.2</v>
      </c>
    </row>
    <row r="67" spans="1:14" x14ac:dyDescent="0.25">
      <c r="A67" s="6">
        <v>44406</v>
      </c>
      <c r="B67" s="6" t="s">
        <v>56</v>
      </c>
      <c r="C67" t="s">
        <v>44</v>
      </c>
      <c r="D67">
        <v>3</v>
      </c>
      <c r="E67">
        <v>5.8</v>
      </c>
      <c r="F67">
        <v>202.3</v>
      </c>
      <c r="G67">
        <v>126.5</v>
      </c>
      <c r="H67">
        <v>8.84</v>
      </c>
      <c r="I67" s="2">
        <v>27.055555555555557</v>
      </c>
      <c r="K67" t="s">
        <v>31</v>
      </c>
      <c r="L67" s="6">
        <v>44431</v>
      </c>
      <c r="M67">
        <v>4.3</v>
      </c>
      <c r="N67">
        <v>12.2</v>
      </c>
    </row>
    <row r="68" spans="1:14" x14ac:dyDescent="0.25">
      <c r="A68" s="6">
        <v>44468</v>
      </c>
      <c r="B68" s="6" t="s">
        <v>56</v>
      </c>
      <c r="C68" t="s">
        <v>44</v>
      </c>
      <c r="D68">
        <v>1</v>
      </c>
      <c r="E68">
        <v>5.77</v>
      </c>
      <c r="F68">
        <v>135.1</v>
      </c>
      <c r="G68">
        <v>97.2</v>
      </c>
      <c r="H68">
        <v>7.05</v>
      </c>
      <c r="I68" s="2">
        <v>19.944444444444446</v>
      </c>
      <c r="K68" t="s">
        <v>31</v>
      </c>
      <c r="L68" s="6">
        <v>44468</v>
      </c>
      <c r="M68">
        <v>4.5999999999999996</v>
      </c>
      <c r="N68">
        <v>15.2</v>
      </c>
    </row>
    <row r="69" spans="1:14" x14ac:dyDescent="0.25">
      <c r="A69" s="6">
        <v>44468</v>
      </c>
      <c r="B69" s="6" t="s">
        <v>56</v>
      </c>
      <c r="C69" t="s">
        <v>44</v>
      </c>
      <c r="D69">
        <v>2</v>
      </c>
      <c r="E69">
        <v>5.73</v>
      </c>
      <c r="F69">
        <v>134.30000000000001</v>
      </c>
      <c r="G69">
        <v>97.1</v>
      </c>
      <c r="H69">
        <v>7.03</v>
      </c>
      <c r="I69" s="2">
        <v>19.722222222222221</v>
      </c>
      <c r="K69" t="s">
        <v>31</v>
      </c>
      <c r="L69" s="6">
        <v>44491</v>
      </c>
      <c r="M69">
        <v>4.9000000000000004</v>
      </c>
      <c r="N69">
        <v>15.2</v>
      </c>
    </row>
    <row r="70" spans="1:14" x14ac:dyDescent="0.25">
      <c r="A70" s="6">
        <v>44468</v>
      </c>
      <c r="B70" s="6" t="s">
        <v>56</v>
      </c>
      <c r="C70" t="s">
        <v>44</v>
      </c>
      <c r="D70">
        <v>3</v>
      </c>
      <c r="E70">
        <v>5.85</v>
      </c>
      <c r="F70">
        <v>133.9</v>
      </c>
      <c r="G70">
        <v>97</v>
      </c>
      <c r="H70">
        <v>6.99</v>
      </c>
      <c r="I70" s="2">
        <v>19.611111111111111</v>
      </c>
      <c r="K70" t="s">
        <v>31</v>
      </c>
      <c r="L70" s="6">
        <v>44683</v>
      </c>
      <c r="M70">
        <v>4.5999999999999996</v>
      </c>
      <c r="N70">
        <v>15.2</v>
      </c>
    </row>
    <row r="71" spans="1:14" x14ac:dyDescent="0.25">
      <c r="A71" s="6">
        <v>44737</v>
      </c>
      <c r="B71" s="6" t="s">
        <v>56</v>
      </c>
      <c r="C71" t="s">
        <v>44</v>
      </c>
      <c r="D71">
        <v>1</v>
      </c>
      <c r="E71">
        <v>6</v>
      </c>
      <c r="F71">
        <v>199.1</v>
      </c>
      <c r="G71">
        <v>124.6</v>
      </c>
      <c r="H71">
        <v>8.89</v>
      </c>
      <c r="I71" s="2">
        <v>24.499999999999996</v>
      </c>
      <c r="K71" t="s">
        <v>31</v>
      </c>
      <c r="L71" s="6">
        <v>44768</v>
      </c>
      <c r="M71">
        <v>5.5</v>
      </c>
      <c r="N71">
        <v>15.2</v>
      </c>
    </row>
    <row r="72" spans="1:14" x14ac:dyDescent="0.25">
      <c r="A72" s="6">
        <v>44737</v>
      </c>
      <c r="B72" s="6" t="s">
        <v>56</v>
      </c>
      <c r="C72" t="s">
        <v>44</v>
      </c>
      <c r="D72">
        <v>2</v>
      </c>
      <c r="E72">
        <v>6.1</v>
      </c>
      <c r="F72">
        <v>198</v>
      </c>
      <c r="G72">
        <v>124.9</v>
      </c>
      <c r="H72">
        <v>8.8000000000000007</v>
      </c>
      <c r="I72" s="2">
        <v>22.777777777777779</v>
      </c>
      <c r="K72" t="s">
        <v>31</v>
      </c>
      <c r="L72" s="6">
        <v>44802</v>
      </c>
      <c r="M72">
        <v>4</v>
      </c>
      <c r="N72">
        <v>18.3</v>
      </c>
    </row>
    <row r="73" spans="1:14" x14ac:dyDescent="0.25">
      <c r="A73" s="6">
        <v>44737</v>
      </c>
      <c r="B73" s="6" t="s">
        <v>56</v>
      </c>
      <c r="C73" t="s">
        <v>44</v>
      </c>
      <c r="D73">
        <v>3</v>
      </c>
      <c r="E73">
        <v>6.33</v>
      </c>
      <c r="F73">
        <v>198</v>
      </c>
      <c r="G73">
        <v>124.6</v>
      </c>
      <c r="H73">
        <v>8.9</v>
      </c>
      <c r="I73" s="2">
        <v>22.777777777777779</v>
      </c>
      <c r="K73" t="s">
        <v>31</v>
      </c>
      <c r="L73" s="6">
        <v>44840</v>
      </c>
      <c r="M73">
        <v>4.3</v>
      </c>
      <c r="N73">
        <v>18.3</v>
      </c>
    </row>
    <row r="74" spans="1:14" x14ac:dyDescent="0.25">
      <c r="A74" s="6">
        <v>44768</v>
      </c>
      <c r="B74" s="6" t="s">
        <v>56</v>
      </c>
      <c r="C74" t="s">
        <v>44</v>
      </c>
      <c r="D74">
        <v>1</v>
      </c>
      <c r="E74">
        <v>5.8</v>
      </c>
      <c r="F74">
        <v>202.9</v>
      </c>
      <c r="G74">
        <v>124.4</v>
      </c>
      <c r="H74">
        <v>8.89</v>
      </c>
      <c r="I74" s="2">
        <v>28.166666666666668</v>
      </c>
      <c r="K74" t="s">
        <v>31</v>
      </c>
      <c r="L74" s="6">
        <v>45055</v>
      </c>
      <c r="M74">
        <v>5.8</v>
      </c>
      <c r="N74">
        <v>15.2</v>
      </c>
    </row>
    <row r="75" spans="1:14" x14ac:dyDescent="0.25">
      <c r="A75" s="6">
        <v>44768</v>
      </c>
      <c r="B75" s="6" t="s">
        <v>56</v>
      </c>
      <c r="C75" t="s">
        <v>44</v>
      </c>
      <c r="D75">
        <v>2</v>
      </c>
      <c r="E75">
        <v>5.93</v>
      </c>
      <c r="F75">
        <v>202.8</v>
      </c>
      <c r="G75">
        <v>124.4</v>
      </c>
      <c r="H75">
        <v>8.8699999999999992</v>
      </c>
      <c r="I75" s="2">
        <v>28.111111111111107</v>
      </c>
      <c r="K75" t="s">
        <v>31</v>
      </c>
      <c r="L75" s="6">
        <v>45125</v>
      </c>
      <c r="M75">
        <v>5.8</v>
      </c>
      <c r="N75">
        <v>15.2</v>
      </c>
    </row>
    <row r="76" spans="1:14" x14ac:dyDescent="0.25">
      <c r="A76" s="6">
        <v>44768</v>
      </c>
      <c r="B76" s="6" t="s">
        <v>56</v>
      </c>
      <c r="C76" t="s">
        <v>44</v>
      </c>
      <c r="D76">
        <v>3</v>
      </c>
      <c r="E76">
        <v>6</v>
      </c>
      <c r="F76">
        <v>202.1</v>
      </c>
      <c r="G76">
        <v>124.4</v>
      </c>
      <c r="H76">
        <v>8.9</v>
      </c>
      <c r="I76" s="2">
        <v>27.888888888888889</v>
      </c>
      <c r="K76" t="s">
        <v>31</v>
      </c>
      <c r="L76" s="6">
        <v>45197</v>
      </c>
      <c r="M76">
        <v>4</v>
      </c>
      <c r="N76">
        <v>15.2</v>
      </c>
    </row>
    <row r="77" spans="1:14" x14ac:dyDescent="0.25">
      <c r="A77" s="6">
        <v>44840</v>
      </c>
      <c r="B77" s="6" t="s">
        <v>56</v>
      </c>
      <c r="C77" t="s">
        <v>44</v>
      </c>
      <c r="D77">
        <v>1</v>
      </c>
      <c r="E77">
        <v>6.08</v>
      </c>
      <c r="F77">
        <v>152.4</v>
      </c>
      <c r="G77">
        <v>122.1</v>
      </c>
      <c r="H77">
        <v>7.19</v>
      </c>
      <c r="I77" s="2">
        <v>15.111111111111112</v>
      </c>
      <c r="K77" t="s">
        <v>33</v>
      </c>
      <c r="L77" s="6">
        <v>44396</v>
      </c>
      <c r="M77">
        <v>0.9</v>
      </c>
      <c r="N77">
        <v>0.9</v>
      </c>
    </row>
    <row r="78" spans="1:14" x14ac:dyDescent="0.25">
      <c r="A78" s="6">
        <v>44840</v>
      </c>
      <c r="B78" s="6" t="s">
        <v>56</v>
      </c>
      <c r="C78" t="s">
        <v>44</v>
      </c>
      <c r="D78">
        <v>3</v>
      </c>
      <c r="E78">
        <v>6.09</v>
      </c>
      <c r="F78">
        <v>151</v>
      </c>
      <c r="G78">
        <v>122.1</v>
      </c>
      <c r="H78">
        <v>6.98</v>
      </c>
      <c r="I78" s="2">
        <v>14.722222222222221</v>
      </c>
      <c r="K78" t="s">
        <v>33</v>
      </c>
      <c r="L78" s="6">
        <v>44431</v>
      </c>
      <c r="M78">
        <v>0.9</v>
      </c>
      <c r="N78">
        <v>0.9</v>
      </c>
    </row>
    <row r="79" spans="1:14" x14ac:dyDescent="0.25">
      <c r="A79" s="6">
        <v>45125</v>
      </c>
      <c r="B79" s="6" t="s">
        <v>56</v>
      </c>
      <c r="C79" t="s">
        <v>44</v>
      </c>
      <c r="D79">
        <v>1</v>
      </c>
      <c r="E79">
        <v>7.67</v>
      </c>
      <c r="F79">
        <v>190.7</v>
      </c>
      <c r="G79">
        <v>118.3</v>
      </c>
      <c r="H79">
        <v>8.49</v>
      </c>
      <c r="I79" s="2">
        <v>27.5</v>
      </c>
      <c r="K79" t="s">
        <v>33</v>
      </c>
      <c r="L79" s="6">
        <v>44468</v>
      </c>
      <c r="M79">
        <v>0.9</v>
      </c>
      <c r="N79">
        <v>0.9</v>
      </c>
    </row>
    <row r="80" spans="1:14" x14ac:dyDescent="0.25">
      <c r="A80" s="6">
        <v>45125</v>
      </c>
      <c r="B80" s="6" t="s">
        <v>56</v>
      </c>
      <c r="C80" t="s">
        <v>44</v>
      </c>
      <c r="D80">
        <v>3</v>
      </c>
      <c r="E80">
        <v>6.43</v>
      </c>
      <c r="F80">
        <v>183.4</v>
      </c>
      <c r="G80">
        <v>118.1</v>
      </c>
      <c r="H80">
        <v>7.52</v>
      </c>
      <c r="I80" s="2">
        <v>25.444444444444443</v>
      </c>
      <c r="K80" t="s">
        <v>33</v>
      </c>
      <c r="L80" s="6">
        <v>44491</v>
      </c>
      <c r="M80">
        <v>0.9</v>
      </c>
      <c r="N80">
        <v>0.9</v>
      </c>
    </row>
    <row r="81" spans="1:14" x14ac:dyDescent="0.25">
      <c r="A81" s="6">
        <v>45197</v>
      </c>
      <c r="B81" s="6" t="s">
        <v>56</v>
      </c>
      <c r="C81" t="s">
        <v>44</v>
      </c>
      <c r="D81">
        <v>3</v>
      </c>
      <c r="E81">
        <v>7.49</v>
      </c>
      <c r="H81">
        <v>6.98</v>
      </c>
      <c r="I81">
        <v>17</v>
      </c>
      <c r="K81" t="s">
        <v>33</v>
      </c>
      <c r="L81" s="6">
        <v>44683</v>
      </c>
      <c r="M81">
        <v>1.5</v>
      </c>
      <c r="N81">
        <v>0.9</v>
      </c>
    </row>
    <row r="82" spans="1:14" x14ac:dyDescent="0.25">
      <c r="A82" s="6">
        <v>44372</v>
      </c>
      <c r="B82" s="6" t="s">
        <v>56</v>
      </c>
      <c r="C82" t="s">
        <v>45</v>
      </c>
      <c r="D82">
        <v>1</v>
      </c>
      <c r="E82">
        <v>7.06</v>
      </c>
      <c r="F82">
        <v>183</v>
      </c>
      <c r="G82">
        <v>124.5</v>
      </c>
      <c r="H82">
        <v>7.54</v>
      </c>
      <c r="I82" s="2">
        <v>22.666666666666664</v>
      </c>
      <c r="K82" t="s">
        <v>33</v>
      </c>
      <c r="L82" s="6">
        <v>44768</v>
      </c>
      <c r="M82">
        <v>0.9</v>
      </c>
      <c r="N82">
        <v>0.9</v>
      </c>
    </row>
    <row r="83" spans="1:14" x14ac:dyDescent="0.25">
      <c r="A83" s="6">
        <v>44406</v>
      </c>
      <c r="B83" s="6" t="s">
        <v>56</v>
      </c>
      <c r="C83" t="s">
        <v>45</v>
      </c>
      <c r="D83">
        <v>1</v>
      </c>
      <c r="E83">
        <v>5.92</v>
      </c>
      <c r="F83">
        <v>201.5</v>
      </c>
      <c r="G83">
        <v>126.4</v>
      </c>
      <c r="H83">
        <v>8.8699999999999992</v>
      </c>
      <c r="I83" s="2">
        <v>26.888888888888893</v>
      </c>
      <c r="K83" t="s">
        <v>33</v>
      </c>
      <c r="L83" s="6">
        <v>44802</v>
      </c>
      <c r="M83">
        <v>0.9</v>
      </c>
      <c r="N83">
        <v>0.9</v>
      </c>
    </row>
    <row r="84" spans="1:14" x14ac:dyDescent="0.25">
      <c r="A84" s="6">
        <v>44406</v>
      </c>
      <c r="B84" s="6" t="s">
        <v>56</v>
      </c>
      <c r="C84" t="s">
        <v>45</v>
      </c>
      <c r="D84">
        <v>2</v>
      </c>
      <c r="E84">
        <v>6.15</v>
      </c>
      <c r="F84">
        <v>201.5</v>
      </c>
      <c r="G84">
        <v>126.5</v>
      </c>
      <c r="H84">
        <v>8.9</v>
      </c>
      <c r="I84" s="2">
        <v>26.888888888888893</v>
      </c>
      <c r="K84" t="s">
        <v>33</v>
      </c>
      <c r="L84" s="6">
        <v>44840</v>
      </c>
      <c r="M84">
        <v>0.9</v>
      </c>
      <c r="N84">
        <v>0.9</v>
      </c>
    </row>
    <row r="85" spans="1:14" x14ac:dyDescent="0.25">
      <c r="A85" s="6">
        <v>44468</v>
      </c>
      <c r="B85" s="6" t="s">
        <v>56</v>
      </c>
      <c r="C85" t="s">
        <v>45</v>
      </c>
      <c r="D85">
        <v>1</v>
      </c>
      <c r="E85">
        <v>5.88</v>
      </c>
      <c r="F85">
        <v>136</v>
      </c>
      <c r="G85">
        <v>97</v>
      </c>
      <c r="H85">
        <v>7.05</v>
      </c>
      <c r="I85" s="2">
        <v>20.166666666666664</v>
      </c>
      <c r="K85" t="s">
        <v>33</v>
      </c>
      <c r="L85" s="6">
        <v>45055</v>
      </c>
      <c r="M85">
        <v>0.9</v>
      </c>
      <c r="N85">
        <v>0.9</v>
      </c>
    </row>
    <row r="86" spans="1:14" x14ac:dyDescent="0.25">
      <c r="A86" s="6">
        <v>44737</v>
      </c>
      <c r="B86" s="6" t="s">
        <v>56</v>
      </c>
      <c r="C86" t="s">
        <v>45</v>
      </c>
      <c r="D86">
        <v>1</v>
      </c>
      <c r="E86">
        <v>6</v>
      </c>
      <c r="F86">
        <v>200</v>
      </c>
      <c r="G86">
        <v>124.4</v>
      </c>
      <c r="H86">
        <v>8.99</v>
      </c>
      <c r="I86" s="2">
        <v>23.111111111111107</v>
      </c>
      <c r="K86" t="s">
        <v>33</v>
      </c>
      <c r="L86" s="6">
        <v>45125</v>
      </c>
      <c r="M86">
        <v>0.9</v>
      </c>
      <c r="N86">
        <v>0.9</v>
      </c>
    </row>
    <row r="87" spans="1:14" x14ac:dyDescent="0.25">
      <c r="A87" s="6">
        <v>44768</v>
      </c>
      <c r="B87" s="6" t="s">
        <v>56</v>
      </c>
      <c r="C87" t="s">
        <v>45</v>
      </c>
      <c r="D87">
        <v>1</v>
      </c>
      <c r="E87">
        <v>6</v>
      </c>
      <c r="F87">
        <v>201.6</v>
      </c>
      <c r="G87">
        <v>124.4</v>
      </c>
      <c r="H87">
        <v>8.76</v>
      </c>
      <c r="I87" s="2">
        <v>27.833333333333329</v>
      </c>
      <c r="K87" t="s">
        <v>33</v>
      </c>
      <c r="L87" s="6">
        <v>45197</v>
      </c>
      <c r="M87">
        <v>0.9</v>
      </c>
      <c r="N87">
        <v>0.9</v>
      </c>
    </row>
    <row r="88" spans="1:14" x14ac:dyDescent="0.25">
      <c r="A88" s="6">
        <v>44768</v>
      </c>
      <c r="B88" s="6" t="s">
        <v>56</v>
      </c>
      <c r="C88" t="s">
        <v>45</v>
      </c>
      <c r="D88">
        <v>2</v>
      </c>
      <c r="E88">
        <v>6.15</v>
      </c>
      <c r="F88">
        <v>201.5</v>
      </c>
      <c r="G88">
        <v>126.5</v>
      </c>
      <c r="H88">
        <v>8.9</v>
      </c>
      <c r="I88" s="2">
        <v>26.888888888888893</v>
      </c>
      <c r="K88" t="s">
        <v>37</v>
      </c>
      <c r="L88" s="6">
        <v>44396</v>
      </c>
      <c r="M88">
        <v>0.9</v>
      </c>
      <c r="N88">
        <v>0.9</v>
      </c>
    </row>
    <row r="89" spans="1:14" x14ac:dyDescent="0.25">
      <c r="A89" s="6">
        <v>44840</v>
      </c>
      <c r="B89" s="6" t="s">
        <v>56</v>
      </c>
      <c r="C89" t="s">
        <v>45</v>
      </c>
      <c r="D89">
        <v>1</v>
      </c>
      <c r="E89">
        <v>6.45</v>
      </c>
      <c r="F89">
        <v>150.4</v>
      </c>
      <c r="G89">
        <v>121.5</v>
      </c>
      <c r="H89">
        <v>7.27</v>
      </c>
      <c r="I89" s="2">
        <v>14.777777777777779</v>
      </c>
      <c r="K89" t="s">
        <v>37</v>
      </c>
      <c r="L89" s="6">
        <v>44431</v>
      </c>
      <c r="M89">
        <v>0.9</v>
      </c>
      <c r="N89">
        <v>0.9</v>
      </c>
    </row>
    <row r="90" spans="1:14" x14ac:dyDescent="0.25">
      <c r="A90" s="6">
        <v>45125</v>
      </c>
      <c r="B90" s="6" t="s">
        <v>56</v>
      </c>
      <c r="C90" t="s">
        <v>45</v>
      </c>
      <c r="D90">
        <v>1</v>
      </c>
      <c r="E90">
        <v>7.27</v>
      </c>
      <c r="F90">
        <v>190.2</v>
      </c>
      <c r="G90">
        <v>118.3</v>
      </c>
      <c r="H90">
        <v>7.92</v>
      </c>
      <c r="I90" s="2">
        <v>27.388888888888886</v>
      </c>
      <c r="K90" t="s">
        <v>37</v>
      </c>
      <c r="L90" s="6">
        <v>44468</v>
      </c>
      <c r="M90">
        <v>0.9</v>
      </c>
      <c r="N90">
        <v>0.9</v>
      </c>
    </row>
    <row r="91" spans="1:14" x14ac:dyDescent="0.25">
      <c r="A91" s="6">
        <v>45197</v>
      </c>
      <c r="B91" s="6" t="s">
        <v>56</v>
      </c>
      <c r="C91" t="s">
        <v>45</v>
      </c>
      <c r="D91">
        <v>1</v>
      </c>
      <c r="E91">
        <v>7.55</v>
      </c>
      <c r="H91">
        <v>6.96</v>
      </c>
      <c r="I91">
        <v>16.899999999999999</v>
      </c>
      <c r="K91" t="s">
        <v>37</v>
      </c>
      <c r="L91" s="6">
        <v>44491</v>
      </c>
      <c r="M91">
        <v>0.9</v>
      </c>
      <c r="N91">
        <v>0.9</v>
      </c>
    </row>
    <row r="92" spans="1:14" x14ac:dyDescent="0.25">
      <c r="A92" s="6">
        <v>44318</v>
      </c>
      <c r="B92" s="6" t="s">
        <v>57</v>
      </c>
      <c r="C92" t="s">
        <v>16</v>
      </c>
      <c r="D92">
        <v>1</v>
      </c>
      <c r="E92">
        <v>9.24</v>
      </c>
      <c r="F92">
        <v>122.2</v>
      </c>
      <c r="G92">
        <v>100.6</v>
      </c>
      <c r="H92">
        <v>7.5</v>
      </c>
      <c r="I92" s="2">
        <v>13.888888888888889</v>
      </c>
      <c r="K92" t="s">
        <v>37</v>
      </c>
      <c r="L92" s="6">
        <v>44683</v>
      </c>
      <c r="M92">
        <v>0.9</v>
      </c>
      <c r="N92">
        <v>0.9</v>
      </c>
    </row>
    <row r="93" spans="1:14" x14ac:dyDescent="0.25">
      <c r="A93" s="6">
        <v>44318</v>
      </c>
      <c r="B93" s="6" t="s">
        <v>57</v>
      </c>
      <c r="C93" t="s">
        <v>16</v>
      </c>
      <c r="D93">
        <v>2</v>
      </c>
      <c r="E93">
        <v>9.09</v>
      </c>
      <c r="F93">
        <v>122</v>
      </c>
      <c r="G93">
        <v>100.4</v>
      </c>
      <c r="H93">
        <v>7.51</v>
      </c>
      <c r="I93" s="2">
        <v>13.888888888888889</v>
      </c>
      <c r="K93" t="s">
        <v>37</v>
      </c>
      <c r="L93" s="6">
        <v>44768</v>
      </c>
      <c r="M93">
        <v>0.9</v>
      </c>
      <c r="N93">
        <v>0.9</v>
      </c>
    </row>
    <row r="94" spans="1:14" x14ac:dyDescent="0.25">
      <c r="A94" s="6">
        <v>44318</v>
      </c>
      <c r="B94" s="6" t="s">
        <v>57</v>
      </c>
      <c r="C94" t="s">
        <v>16</v>
      </c>
      <c r="D94">
        <v>3</v>
      </c>
      <c r="E94">
        <v>9.0399999999999991</v>
      </c>
      <c r="F94">
        <v>121.8</v>
      </c>
      <c r="G94">
        <v>100.4</v>
      </c>
      <c r="H94">
        <v>7.52</v>
      </c>
      <c r="I94" s="2">
        <v>13.944444444444445</v>
      </c>
      <c r="K94" t="s">
        <v>37</v>
      </c>
      <c r="L94" s="6">
        <v>44802</v>
      </c>
      <c r="M94">
        <v>0.9</v>
      </c>
      <c r="N94">
        <v>0.9</v>
      </c>
    </row>
    <row r="95" spans="1:14" x14ac:dyDescent="0.25">
      <c r="A95" s="6">
        <v>44318</v>
      </c>
      <c r="B95" s="6" t="s">
        <v>57</v>
      </c>
      <c r="C95" t="s">
        <v>16</v>
      </c>
      <c r="D95">
        <v>6</v>
      </c>
      <c r="E95">
        <v>9.9600000000000009</v>
      </c>
      <c r="F95">
        <v>116.5</v>
      </c>
      <c r="G95">
        <v>100.4</v>
      </c>
      <c r="H95">
        <v>7.66</v>
      </c>
      <c r="I95" s="2">
        <v>12.222222222222221</v>
      </c>
      <c r="K95" t="s">
        <v>37</v>
      </c>
      <c r="L95" s="6">
        <v>44840</v>
      </c>
      <c r="M95">
        <v>0.9</v>
      </c>
      <c r="N95">
        <v>0.9</v>
      </c>
    </row>
    <row r="96" spans="1:14" x14ac:dyDescent="0.25">
      <c r="A96" s="6">
        <v>44318</v>
      </c>
      <c r="B96" s="6" t="s">
        <v>57</v>
      </c>
      <c r="C96" t="s">
        <v>16</v>
      </c>
      <c r="D96">
        <v>9</v>
      </c>
      <c r="E96">
        <v>10.55</v>
      </c>
      <c r="F96">
        <v>109.8</v>
      </c>
      <c r="G96">
        <v>100</v>
      </c>
      <c r="H96">
        <v>7.5</v>
      </c>
      <c r="I96" s="2">
        <v>10</v>
      </c>
      <c r="K96" t="s">
        <v>37</v>
      </c>
      <c r="L96" s="6">
        <v>45055</v>
      </c>
      <c r="M96">
        <v>0.9</v>
      </c>
      <c r="N96">
        <v>0.9</v>
      </c>
    </row>
    <row r="97" spans="1:14" x14ac:dyDescent="0.25">
      <c r="A97" s="6">
        <v>44318</v>
      </c>
      <c r="B97" s="6" t="s">
        <v>57</v>
      </c>
      <c r="C97" t="s">
        <v>16</v>
      </c>
      <c r="D97">
        <v>12</v>
      </c>
      <c r="E97">
        <v>10.75</v>
      </c>
      <c r="F97">
        <v>104</v>
      </c>
      <c r="G97">
        <v>99.3</v>
      </c>
      <c r="H97">
        <v>7.39</v>
      </c>
      <c r="I97" s="2">
        <v>7.1111111111111089</v>
      </c>
      <c r="K97" t="s">
        <v>37</v>
      </c>
      <c r="L97" s="6">
        <v>45125</v>
      </c>
      <c r="M97">
        <v>0.9</v>
      </c>
      <c r="N97">
        <v>0.9</v>
      </c>
    </row>
    <row r="98" spans="1:14" x14ac:dyDescent="0.25">
      <c r="A98" s="6">
        <v>44318</v>
      </c>
      <c r="B98" s="6" t="s">
        <v>57</v>
      </c>
      <c r="C98" t="s">
        <v>16</v>
      </c>
      <c r="D98">
        <v>15</v>
      </c>
      <c r="E98">
        <v>9.98</v>
      </c>
      <c r="F98">
        <v>98.3</v>
      </c>
      <c r="G98">
        <v>99.2</v>
      </c>
      <c r="H98">
        <v>7.08</v>
      </c>
      <c r="I98" s="2">
        <v>6.3333333333333321</v>
      </c>
      <c r="K98" t="s">
        <v>37</v>
      </c>
      <c r="L98" s="6">
        <v>45197</v>
      </c>
      <c r="M98">
        <v>0.9</v>
      </c>
      <c r="N98">
        <v>0.9</v>
      </c>
    </row>
    <row r="99" spans="1:14" x14ac:dyDescent="0.25">
      <c r="A99" s="6">
        <v>44318</v>
      </c>
      <c r="B99" s="6" t="s">
        <v>57</v>
      </c>
      <c r="C99" t="s">
        <v>16</v>
      </c>
      <c r="D99">
        <v>18.5</v>
      </c>
      <c r="E99">
        <v>9.1999999999999993</v>
      </c>
      <c r="F99">
        <v>97.5</v>
      </c>
      <c r="G99">
        <v>99.1</v>
      </c>
      <c r="H99">
        <v>6.93</v>
      </c>
      <c r="I99" s="2">
        <v>6.1111111111111107</v>
      </c>
      <c r="K99" t="s">
        <v>38</v>
      </c>
      <c r="L99" s="6">
        <v>44372</v>
      </c>
      <c r="M99">
        <v>2.4</v>
      </c>
      <c r="N99">
        <v>1.8</v>
      </c>
    </row>
    <row r="100" spans="1:14" x14ac:dyDescent="0.25">
      <c r="A100" s="6">
        <v>44318</v>
      </c>
      <c r="B100" s="6" t="s">
        <v>57</v>
      </c>
      <c r="C100" t="s">
        <v>16</v>
      </c>
      <c r="D100">
        <v>21.5</v>
      </c>
      <c r="E100">
        <v>8.7799999999999994</v>
      </c>
      <c r="F100">
        <v>97.1</v>
      </c>
      <c r="G100">
        <v>99</v>
      </c>
      <c r="H100">
        <v>6.8</v>
      </c>
      <c r="I100" s="2">
        <v>5.5555555555555554</v>
      </c>
      <c r="K100" t="s">
        <v>38</v>
      </c>
      <c r="L100" s="6">
        <v>44406</v>
      </c>
      <c r="M100">
        <v>4.3</v>
      </c>
      <c r="N100">
        <v>3</v>
      </c>
    </row>
    <row r="101" spans="1:14" x14ac:dyDescent="0.25">
      <c r="A101" s="6">
        <v>44368</v>
      </c>
      <c r="B101" s="6" t="s">
        <v>57</v>
      </c>
      <c r="C101" t="s">
        <v>16</v>
      </c>
      <c r="D101">
        <v>1</v>
      </c>
      <c r="E101">
        <v>6.7</v>
      </c>
      <c r="F101">
        <v>156.9</v>
      </c>
      <c r="G101">
        <v>102</v>
      </c>
      <c r="H101">
        <v>7.62</v>
      </c>
      <c r="I101" s="2">
        <v>24.722222222222221</v>
      </c>
      <c r="K101" t="s">
        <v>38</v>
      </c>
      <c r="L101" s="6">
        <v>44468</v>
      </c>
      <c r="M101">
        <v>2.1</v>
      </c>
      <c r="N101">
        <v>3</v>
      </c>
    </row>
    <row r="102" spans="1:14" x14ac:dyDescent="0.25">
      <c r="A102" s="6">
        <v>44368</v>
      </c>
      <c r="B102" s="6" t="s">
        <v>57</v>
      </c>
      <c r="C102" t="s">
        <v>16</v>
      </c>
      <c r="D102">
        <v>2</v>
      </c>
      <c r="E102">
        <v>6.62</v>
      </c>
      <c r="F102">
        <v>156.4</v>
      </c>
      <c r="G102">
        <v>102.4</v>
      </c>
      <c r="H102">
        <v>7.62</v>
      </c>
      <c r="I102" s="2">
        <v>24.666666666666668</v>
      </c>
      <c r="K102" t="s">
        <v>38</v>
      </c>
      <c r="L102" s="6">
        <v>44740</v>
      </c>
      <c r="M102">
        <v>1.8</v>
      </c>
      <c r="N102">
        <v>1.8</v>
      </c>
    </row>
    <row r="103" spans="1:14" x14ac:dyDescent="0.25">
      <c r="A103" s="6">
        <v>44368</v>
      </c>
      <c r="B103" s="6" t="s">
        <v>57</v>
      </c>
      <c r="C103" t="s">
        <v>16</v>
      </c>
      <c r="D103">
        <v>3</v>
      </c>
      <c r="E103">
        <v>6.25</v>
      </c>
      <c r="F103">
        <v>156.5</v>
      </c>
      <c r="G103">
        <v>102.6</v>
      </c>
      <c r="H103">
        <v>7.64</v>
      </c>
      <c r="I103" s="2">
        <v>24.555555555555557</v>
      </c>
      <c r="K103" t="s">
        <v>38</v>
      </c>
      <c r="L103" s="6">
        <v>44768</v>
      </c>
      <c r="M103">
        <v>2.7</v>
      </c>
      <c r="N103">
        <v>1.8</v>
      </c>
    </row>
    <row r="104" spans="1:14" x14ac:dyDescent="0.25">
      <c r="A104" s="6">
        <v>44368</v>
      </c>
      <c r="B104" s="6" t="s">
        <v>57</v>
      </c>
      <c r="C104" t="s">
        <v>16</v>
      </c>
      <c r="D104">
        <v>6</v>
      </c>
      <c r="E104">
        <v>8.83</v>
      </c>
      <c r="F104">
        <v>136.19999999999999</v>
      </c>
      <c r="G104">
        <v>101.7</v>
      </c>
      <c r="H104">
        <v>7.77</v>
      </c>
      <c r="I104" s="2">
        <v>18.222222222222221</v>
      </c>
      <c r="K104" t="s">
        <v>38</v>
      </c>
      <c r="L104" s="6">
        <v>44840</v>
      </c>
      <c r="M104">
        <v>1.8</v>
      </c>
      <c r="N104">
        <v>1.8</v>
      </c>
    </row>
    <row r="105" spans="1:14" x14ac:dyDescent="0.25">
      <c r="A105" s="6">
        <v>44368</v>
      </c>
      <c r="B105" s="6" t="s">
        <v>57</v>
      </c>
      <c r="C105" t="s">
        <v>16</v>
      </c>
      <c r="D105">
        <v>9</v>
      </c>
      <c r="E105">
        <v>9.5500000000000007</v>
      </c>
      <c r="F105">
        <v>113.5</v>
      </c>
      <c r="G105">
        <v>100.7</v>
      </c>
      <c r="H105">
        <v>7.64</v>
      </c>
      <c r="I105" s="2">
        <v>10.944444444444446</v>
      </c>
      <c r="K105" t="s">
        <v>38</v>
      </c>
      <c r="L105" s="6">
        <v>45125</v>
      </c>
      <c r="M105">
        <v>2.7</v>
      </c>
      <c r="N105">
        <v>1.8</v>
      </c>
    </row>
    <row r="106" spans="1:14" x14ac:dyDescent="0.25">
      <c r="A106" s="6">
        <v>44368</v>
      </c>
      <c r="B106" s="6" t="s">
        <v>57</v>
      </c>
      <c r="C106" t="s">
        <v>16</v>
      </c>
      <c r="D106">
        <v>12</v>
      </c>
      <c r="E106">
        <v>8.76</v>
      </c>
      <c r="F106">
        <v>104.5</v>
      </c>
      <c r="G106">
        <v>100.3</v>
      </c>
      <c r="H106">
        <v>7.34</v>
      </c>
      <c r="I106" s="2">
        <v>8.0555555555555554</v>
      </c>
      <c r="K106" t="s">
        <v>38</v>
      </c>
      <c r="L106" s="6">
        <v>45197</v>
      </c>
      <c r="M106">
        <v>2.1</v>
      </c>
      <c r="N106">
        <v>1.8</v>
      </c>
    </row>
    <row r="107" spans="1:14" x14ac:dyDescent="0.25">
      <c r="A107" s="6">
        <v>44368</v>
      </c>
      <c r="B107" s="6" t="s">
        <v>57</v>
      </c>
      <c r="C107" t="s">
        <v>16</v>
      </c>
      <c r="D107">
        <v>15</v>
      </c>
      <c r="E107">
        <v>7.33</v>
      </c>
      <c r="F107">
        <v>100.9</v>
      </c>
      <c r="G107">
        <v>100.4</v>
      </c>
      <c r="H107">
        <v>7.06</v>
      </c>
      <c r="I107" s="2">
        <v>6.8333333333333313</v>
      </c>
      <c r="K107" t="s">
        <v>40</v>
      </c>
      <c r="L107" s="6">
        <v>44372</v>
      </c>
      <c r="M107">
        <v>1.8</v>
      </c>
      <c r="N107">
        <v>1.8</v>
      </c>
    </row>
    <row r="108" spans="1:14" x14ac:dyDescent="0.25">
      <c r="A108" s="6">
        <v>44368</v>
      </c>
      <c r="B108" s="6" t="s">
        <v>57</v>
      </c>
      <c r="C108" t="s">
        <v>16</v>
      </c>
      <c r="D108">
        <v>18.5</v>
      </c>
      <c r="E108">
        <v>6.16</v>
      </c>
      <c r="F108">
        <v>100.2</v>
      </c>
      <c r="G108">
        <v>100.8</v>
      </c>
      <c r="H108">
        <v>6.87</v>
      </c>
      <c r="I108" s="2">
        <v>6.5000000000000018</v>
      </c>
      <c r="K108" t="s">
        <v>40</v>
      </c>
      <c r="L108" s="6">
        <v>44406</v>
      </c>
      <c r="M108">
        <v>1.8</v>
      </c>
      <c r="N108">
        <v>1.8</v>
      </c>
    </row>
    <row r="109" spans="1:14" x14ac:dyDescent="0.25">
      <c r="A109" s="6">
        <v>44368</v>
      </c>
      <c r="B109" s="6" t="s">
        <v>57</v>
      </c>
      <c r="C109" t="s">
        <v>16</v>
      </c>
      <c r="D109">
        <v>21.5</v>
      </c>
      <c r="E109">
        <v>5.73</v>
      </c>
      <c r="F109">
        <v>100.2</v>
      </c>
      <c r="G109">
        <v>101.1</v>
      </c>
      <c r="H109">
        <v>6.82</v>
      </c>
      <c r="I109" s="2">
        <v>6.3888888888888884</v>
      </c>
      <c r="K109" t="s">
        <v>40</v>
      </c>
      <c r="L109" s="6">
        <v>44468</v>
      </c>
      <c r="M109">
        <v>2.1</v>
      </c>
      <c r="N109">
        <v>1.8</v>
      </c>
    </row>
    <row r="110" spans="1:14" x14ac:dyDescent="0.25">
      <c r="A110" s="6">
        <v>44396</v>
      </c>
      <c r="B110" s="6" t="s">
        <v>57</v>
      </c>
      <c r="C110" t="s">
        <v>16</v>
      </c>
      <c r="D110">
        <v>1</v>
      </c>
      <c r="E110">
        <v>6.12</v>
      </c>
      <c r="F110">
        <v>167</v>
      </c>
      <c r="G110">
        <v>104.1</v>
      </c>
      <c r="H110">
        <v>8.02</v>
      </c>
      <c r="I110" s="2">
        <v>27.222222222222221</v>
      </c>
      <c r="K110" t="s">
        <v>40</v>
      </c>
      <c r="L110" s="6">
        <v>44740</v>
      </c>
      <c r="M110">
        <v>1.8</v>
      </c>
      <c r="N110">
        <v>1.8</v>
      </c>
    </row>
    <row r="111" spans="1:14" x14ac:dyDescent="0.25">
      <c r="A111" s="6">
        <v>44396</v>
      </c>
      <c r="B111" s="6" t="s">
        <v>57</v>
      </c>
      <c r="C111" t="s">
        <v>16</v>
      </c>
      <c r="D111">
        <v>2</v>
      </c>
      <c r="E111">
        <v>6.02</v>
      </c>
      <c r="F111">
        <v>167</v>
      </c>
      <c r="G111">
        <v>104.1</v>
      </c>
      <c r="H111">
        <v>7.97</v>
      </c>
      <c r="I111" s="2">
        <v>27.222222222222221</v>
      </c>
      <c r="K111" t="s">
        <v>40</v>
      </c>
      <c r="L111" s="6">
        <v>44768</v>
      </c>
      <c r="M111">
        <v>2.7</v>
      </c>
      <c r="N111">
        <v>1.8</v>
      </c>
    </row>
    <row r="112" spans="1:14" x14ac:dyDescent="0.25">
      <c r="A112" s="6">
        <v>44396</v>
      </c>
      <c r="B112" s="6" t="s">
        <v>57</v>
      </c>
      <c r="C112" t="s">
        <v>16</v>
      </c>
      <c r="D112">
        <v>3</v>
      </c>
      <c r="E112">
        <v>6.02</v>
      </c>
      <c r="F112">
        <v>167</v>
      </c>
      <c r="G112">
        <v>104.1</v>
      </c>
      <c r="H112">
        <v>7.88</v>
      </c>
      <c r="I112" s="2">
        <v>27.222222222222221</v>
      </c>
      <c r="K112" t="s">
        <v>40</v>
      </c>
      <c r="L112" s="6">
        <v>44840</v>
      </c>
      <c r="M112">
        <v>1.8</v>
      </c>
      <c r="N112">
        <v>1.8</v>
      </c>
    </row>
    <row r="113" spans="1:14" x14ac:dyDescent="0.25">
      <c r="A113" s="6">
        <v>44396</v>
      </c>
      <c r="B113" s="6" t="s">
        <v>57</v>
      </c>
      <c r="C113" t="s">
        <v>16</v>
      </c>
      <c r="D113">
        <v>6</v>
      </c>
      <c r="E113">
        <v>6.95</v>
      </c>
      <c r="F113">
        <v>145.30000000000001</v>
      </c>
      <c r="G113">
        <v>102.7</v>
      </c>
      <c r="H113">
        <v>7.59</v>
      </c>
      <c r="I113" s="2">
        <v>20.999999999999996</v>
      </c>
      <c r="K113" t="s">
        <v>40</v>
      </c>
      <c r="L113" s="6">
        <v>45125</v>
      </c>
      <c r="M113">
        <v>2.4</v>
      </c>
      <c r="N113">
        <v>1.8</v>
      </c>
    </row>
    <row r="114" spans="1:14" x14ac:dyDescent="0.25">
      <c r="A114" s="6">
        <v>44396</v>
      </c>
      <c r="B114" s="6" t="s">
        <v>57</v>
      </c>
      <c r="C114" t="s">
        <v>16</v>
      </c>
      <c r="D114">
        <v>9</v>
      </c>
      <c r="E114">
        <v>9.07</v>
      </c>
      <c r="F114">
        <v>120.4</v>
      </c>
      <c r="G114">
        <v>101.9</v>
      </c>
      <c r="H114">
        <v>7.55</v>
      </c>
      <c r="I114" s="2">
        <v>13.277777777777777</v>
      </c>
      <c r="K114" t="s">
        <v>40</v>
      </c>
      <c r="L114" s="6">
        <v>45197</v>
      </c>
      <c r="M114">
        <v>2.7</v>
      </c>
      <c r="N114">
        <v>1.8</v>
      </c>
    </row>
    <row r="115" spans="1:14" x14ac:dyDescent="0.25">
      <c r="A115" s="6">
        <v>44396</v>
      </c>
      <c r="B115" s="6" t="s">
        <v>57</v>
      </c>
      <c r="C115" t="s">
        <v>16</v>
      </c>
      <c r="D115">
        <v>12</v>
      </c>
      <c r="E115">
        <v>7.67</v>
      </c>
      <c r="F115">
        <v>105.7</v>
      </c>
      <c r="G115">
        <v>100.8</v>
      </c>
      <c r="H115">
        <v>7.31</v>
      </c>
      <c r="I115" s="2">
        <v>8.3888888888888893</v>
      </c>
      <c r="K115" t="s">
        <v>42</v>
      </c>
      <c r="L115" s="6">
        <v>44372</v>
      </c>
      <c r="M115">
        <v>6.4</v>
      </c>
      <c r="N115">
        <v>6.1</v>
      </c>
    </row>
    <row r="116" spans="1:14" x14ac:dyDescent="0.25">
      <c r="A116" s="6">
        <v>44396</v>
      </c>
      <c r="B116" s="6" t="s">
        <v>57</v>
      </c>
      <c r="C116" t="s">
        <v>16</v>
      </c>
      <c r="D116">
        <v>15</v>
      </c>
      <c r="E116">
        <v>5.89</v>
      </c>
      <c r="F116">
        <v>101.8</v>
      </c>
      <c r="G116">
        <v>101.2</v>
      </c>
      <c r="H116">
        <v>7.18</v>
      </c>
      <c r="I116" s="2">
        <v>6.8888888888888875</v>
      </c>
      <c r="K116" t="s">
        <v>42</v>
      </c>
      <c r="L116" s="6">
        <v>44406</v>
      </c>
      <c r="M116">
        <v>5.5</v>
      </c>
      <c r="N116">
        <v>6.1</v>
      </c>
    </row>
    <row r="117" spans="1:14" x14ac:dyDescent="0.25">
      <c r="A117" s="6">
        <v>44396</v>
      </c>
      <c r="B117" s="6" t="s">
        <v>57</v>
      </c>
      <c r="C117" t="s">
        <v>16</v>
      </c>
      <c r="D117">
        <v>18.5</v>
      </c>
      <c r="E117">
        <v>5</v>
      </c>
      <c r="F117">
        <v>101</v>
      </c>
      <c r="G117">
        <v>101.5</v>
      </c>
      <c r="H117">
        <v>7.13</v>
      </c>
      <c r="I117" s="2">
        <v>6.5555555555555536</v>
      </c>
      <c r="K117" t="s">
        <v>42</v>
      </c>
      <c r="L117" s="6">
        <v>44468</v>
      </c>
      <c r="M117">
        <v>2.1</v>
      </c>
      <c r="N117">
        <v>6.1</v>
      </c>
    </row>
    <row r="118" spans="1:14" x14ac:dyDescent="0.25">
      <c r="A118" s="6">
        <v>44396</v>
      </c>
      <c r="B118" s="6" t="s">
        <v>57</v>
      </c>
      <c r="C118" t="s">
        <v>16</v>
      </c>
      <c r="D118">
        <v>21.5</v>
      </c>
      <c r="E118">
        <v>4.0999999999999996</v>
      </c>
      <c r="F118">
        <v>101.4</v>
      </c>
      <c r="G118">
        <v>101.8</v>
      </c>
      <c r="H118">
        <v>6.93</v>
      </c>
      <c r="I118" s="2">
        <v>6.5000000000000018</v>
      </c>
      <c r="K118" t="s">
        <v>42</v>
      </c>
      <c r="L118" s="6">
        <v>44740</v>
      </c>
      <c r="M118">
        <v>6.4</v>
      </c>
      <c r="N118">
        <v>6.1</v>
      </c>
    </row>
    <row r="119" spans="1:14" x14ac:dyDescent="0.25">
      <c r="A119" s="6">
        <v>44431</v>
      </c>
      <c r="B119" s="6" t="s">
        <v>57</v>
      </c>
      <c r="C119" t="s">
        <v>16</v>
      </c>
      <c r="D119">
        <v>1</v>
      </c>
      <c r="E119">
        <v>6</v>
      </c>
      <c r="F119">
        <v>162</v>
      </c>
      <c r="G119" t="s">
        <v>24</v>
      </c>
      <c r="H119">
        <v>8</v>
      </c>
      <c r="I119" s="2">
        <v>26.388888888888889</v>
      </c>
      <c r="K119" t="s">
        <v>42</v>
      </c>
      <c r="L119" s="6">
        <v>44768</v>
      </c>
      <c r="M119">
        <v>2.7</v>
      </c>
      <c r="N119">
        <v>6.1</v>
      </c>
    </row>
    <row r="120" spans="1:14" x14ac:dyDescent="0.25">
      <c r="A120" s="6">
        <v>44431</v>
      </c>
      <c r="B120" s="6" t="s">
        <v>57</v>
      </c>
      <c r="C120" t="s">
        <v>16</v>
      </c>
      <c r="D120">
        <v>3</v>
      </c>
      <c r="E120">
        <v>6</v>
      </c>
      <c r="F120">
        <v>162</v>
      </c>
      <c r="G120">
        <v>102</v>
      </c>
      <c r="H120">
        <v>7.8</v>
      </c>
      <c r="I120" s="2">
        <v>26.111111111111111</v>
      </c>
      <c r="K120" t="s">
        <v>42</v>
      </c>
      <c r="L120" s="6">
        <v>44840</v>
      </c>
      <c r="M120">
        <v>1.5</v>
      </c>
      <c r="N120">
        <v>6.1</v>
      </c>
    </row>
    <row r="121" spans="1:14" x14ac:dyDescent="0.25">
      <c r="A121" s="6">
        <v>44431</v>
      </c>
      <c r="B121" s="6" t="s">
        <v>57</v>
      </c>
      <c r="C121" t="s">
        <v>16</v>
      </c>
      <c r="D121">
        <v>6</v>
      </c>
      <c r="E121">
        <v>6</v>
      </c>
      <c r="F121">
        <v>163</v>
      </c>
      <c r="G121">
        <v>103</v>
      </c>
      <c r="H121">
        <v>8</v>
      </c>
      <c r="I121" s="2">
        <v>26.111111111111111</v>
      </c>
      <c r="K121" t="s">
        <v>42</v>
      </c>
      <c r="L121" s="6">
        <v>45197</v>
      </c>
      <c r="M121">
        <v>2.1</v>
      </c>
      <c r="N121">
        <v>6.1</v>
      </c>
    </row>
    <row r="122" spans="1:14" x14ac:dyDescent="0.25">
      <c r="A122" s="6">
        <v>44431</v>
      </c>
      <c r="B122" s="6" t="s">
        <v>57</v>
      </c>
      <c r="C122" t="s">
        <v>16</v>
      </c>
      <c r="D122">
        <v>9</v>
      </c>
      <c r="E122">
        <v>8.4</v>
      </c>
      <c r="F122">
        <v>124</v>
      </c>
      <c r="G122">
        <v>101</v>
      </c>
      <c r="H122">
        <v>7.7</v>
      </c>
      <c r="I122" s="2">
        <v>14.444444444444445</v>
      </c>
      <c r="K122" t="s">
        <v>42</v>
      </c>
      <c r="L122" s="6">
        <v>45125</v>
      </c>
      <c r="M122">
        <v>2.7</v>
      </c>
      <c r="N122">
        <v>6.1</v>
      </c>
    </row>
    <row r="123" spans="1:14" x14ac:dyDescent="0.25">
      <c r="A123" s="6">
        <v>44431</v>
      </c>
      <c r="B123" s="6" t="s">
        <v>57</v>
      </c>
      <c r="C123" t="s">
        <v>16</v>
      </c>
      <c r="D123">
        <v>12</v>
      </c>
      <c r="E123">
        <v>7</v>
      </c>
      <c r="F123">
        <v>112</v>
      </c>
      <c r="G123">
        <v>102</v>
      </c>
      <c r="H123">
        <v>7</v>
      </c>
      <c r="I123" s="2">
        <v>10</v>
      </c>
      <c r="K123" t="s">
        <v>43</v>
      </c>
      <c r="L123" s="6">
        <v>44372</v>
      </c>
      <c r="M123">
        <v>0.9</v>
      </c>
      <c r="N123">
        <v>0.9</v>
      </c>
    </row>
    <row r="124" spans="1:14" x14ac:dyDescent="0.25">
      <c r="A124" s="6">
        <v>44431</v>
      </c>
      <c r="B124" s="6" t="s">
        <v>57</v>
      </c>
      <c r="C124" t="s">
        <v>16</v>
      </c>
      <c r="D124">
        <v>15</v>
      </c>
      <c r="E124">
        <v>5</v>
      </c>
      <c r="F124">
        <v>105</v>
      </c>
      <c r="G124">
        <v>103</v>
      </c>
      <c r="H124">
        <v>7</v>
      </c>
      <c r="I124" s="2">
        <v>7.2222222222222223</v>
      </c>
      <c r="K124" t="s">
        <v>43</v>
      </c>
      <c r="L124" s="6">
        <v>44406</v>
      </c>
      <c r="M124">
        <v>0.9</v>
      </c>
      <c r="N124">
        <v>0.9</v>
      </c>
    </row>
    <row r="125" spans="1:14" x14ac:dyDescent="0.25">
      <c r="A125" s="6">
        <v>44431</v>
      </c>
      <c r="B125" s="6" t="s">
        <v>57</v>
      </c>
      <c r="C125" t="s">
        <v>16</v>
      </c>
      <c r="D125">
        <v>18.5</v>
      </c>
      <c r="E125">
        <v>3</v>
      </c>
      <c r="F125">
        <v>102</v>
      </c>
      <c r="G125">
        <v>102</v>
      </c>
      <c r="H125">
        <v>6</v>
      </c>
      <c r="I125" s="2">
        <v>6.6666666666666661</v>
      </c>
      <c r="K125" t="s">
        <v>43</v>
      </c>
      <c r="L125" s="6">
        <v>44468</v>
      </c>
      <c r="M125">
        <v>0.9</v>
      </c>
      <c r="N125">
        <v>0.9</v>
      </c>
    </row>
    <row r="126" spans="1:14" x14ac:dyDescent="0.25">
      <c r="A126" s="6">
        <v>44431</v>
      </c>
      <c r="B126" s="6" t="s">
        <v>57</v>
      </c>
      <c r="C126" t="s">
        <v>16</v>
      </c>
      <c r="D126">
        <v>21.5</v>
      </c>
      <c r="E126">
        <v>2</v>
      </c>
      <c r="F126">
        <v>102</v>
      </c>
      <c r="G126">
        <v>102</v>
      </c>
      <c r="H126">
        <v>7</v>
      </c>
      <c r="I126" s="2">
        <v>6.6666666666666661</v>
      </c>
      <c r="K126" t="s">
        <v>43</v>
      </c>
      <c r="L126" s="6">
        <v>44740</v>
      </c>
      <c r="M126">
        <v>0.9</v>
      </c>
      <c r="N126">
        <v>0.9</v>
      </c>
    </row>
    <row r="127" spans="1:14" x14ac:dyDescent="0.25">
      <c r="A127" s="6">
        <v>44468</v>
      </c>
      <c r="B127" s="6" t="s">
        <v>57</v>
      </c>
      <c r="C127" t="s">
        <v>16</v>
      </c>
      <c r="D127">
        <v>1</v>
      </c>
      <c r="E127">
        <v>5.6</v>
      </c>
      <c r="F127">
        <v>138</v>
      </c>
      <c r="G127">
        <v>96</v>
      </c>
      <c r="H127">
        <v>7.96</v>
      </c>
      <c r="I127" s="2">
        <v>21.333333333333336</v>
      </c>
      <c r="K127" t="s">
        <v>43</v>
      </c>
      <c r="L127" s="6">
        <v>44768</v>
      </c>
      <c r="M127">
        <v>0.9</v>
      </c>
      <c r="N127">
        <v>0.9</v>
      </c>
    </row>
    <row r="128" spans="1:14" x14ac:dyDescent="0.25">
      <c r="A128" s="6">
        <v>44468</v>
      </c>
      <c r="B128" s="6" t="s">
        <v>57</v>
      </c>
      <c r="C128" t="s">
        <v>16</v>
      </c>
      <c r="D128">
        <v>3</v>
      </c>
      <c r="E128">
        <v>5.6</v>
      </c>
      <c r="F128">
        <v>137.6</v>
      </c>
      <c r="G128">
        <v>96.3</v>
      </c>
      <c r="H128">
        <v>7.7</v>
      </c>
      <c r="I128" s="2">
        <v>21.333333333333336</v>
      </c>
      <c r="K128" t="s">
        <v>43</v>
      </c>
      <c r="L128" s="6">
        <v>44840</v>
      </c>
      <c r="M128">
        <v>1.2</v>
      </c>
      <c r="N128">
        <v>0.9</v>
      </c>
    </row>
    <row r="129" spans="1:14" x14ac:dyDescent="0.25">
      <c r="A129" s="6">
        <v>44468</v>
      </c>
      <c r="B129" s="6" t="s">
        <v>57</v>
      </c>
      <c r="C129" t="s">
        <v>16</v>
      </c>
      <c r="D129">
        <v>6</v>
      </c>
      <c r="E129">
        <v>5.4</v>
      </c>
      <c r="F129">
        <v>137.5</v>
      </c>
      <c r="G129">
        <v>96</v>
      </c>
      <c r="H129">
        <v>7.59</v>
      </c>
      <c r="I129" s="2">
        <v>21.277777777777775</v>
      </c>
      <c r="K129" t="s">
        <v>43</v>
      </c>
      <c r="L129" s="6">
        <v>45125</v>
      </c>
      <c r="M129">
        <v>1.2</v>
      </c>
      <c r="N129">
        <v>0.9</v>
      </c>
    </row>
    <row r="130" spans="1:14" x14ac:dyDescent="0.25">
      <c r="A130" s="6">
        <v>44468</v>
      </c>
      <c r="B130" s="6" t="s">
        <v>57</v>
      </c>
      <c r="C130" t="s">
        <v>16</v>
      </c>
      <c r="D130">
        <v>9</v>
      </c>
      <c r="E130">
        <v>2.64</v>
      </c>
      <c r="F130">
        <v>134.80000000000001</v>
      </c>
      <c r="G130">
        <v>100</v>
      </c>
      <c r="H130">
        <v>7.02</v>
      </c>
      <c r="I130" s="2">
        <v>18.833333333333336</v>
      </c>
      <c r="K130" t="s">
        <v>43</v>
      </c>
      <c r="L130" s="6">
        <v>45197</v>
      </c>
      <c r="M130">
        <v>0.9</v>
      </c>
      <c r="N130">
        <v>0.9</v>
      </c>
    </row>
    <row r="131" spans="1:14" x14ac:dyDescent="0.25">
      <c r="A131" s="6">
        <v>44468</v>
      </c>
      <c r="B131" s="6" t="s">
        <v>57</v>
      </c>
      <c r="C131" t="s">
        <v>16</v>
      </c>
      <c r="D131">
        <v>12</v>
      </c>
      <c r="E131">
        <v>3.7</v>
      </c>
      <c r="F131">
        <v>116</v>
      </c>
      <c r="G131">
        <v>101.5</v>
      </c>
      <c r="H131">
        <v>6.79</v>
      </c>
      <c r="I131" s="2">
        <v>11.611111111111111</v>
      </c>
      <c r="K131" t="s">
        <v>44</v>
      </c>
      <c r="L131" s="6">
        <v>44372</v>
      </c>
      <c r="M131">
        <v>3</v>
      </c>
      <c r="N131">
        <v>3</v>
      </c>
    </row>
    <row r="132" spans="1:14" x14ac:dyDescent="0.25">
      <c r="A132" s="6">
        <v>44468</v>
      </c>
      <c r="B132" s="6" t="s">
        <v>57</v>
      </c>
      <c r="C132" t="s">
        <v>16</v>
      </c>
      <c r="D132">
        <v>15</v>
      </c>
      <c r="E132">
        <v>2.09</v>
      </c>
      <c r="F132">
        <v>105.6</v>
      </c>
      <c r="G132">
        <v>101</v>
      </c>
      <c r="H132">
        <v>6.54</v>
      </c>
      <c r="I132" s="2">
        <v>8.2222222222222197</v>
      </c>
      <c r="K132" t="s">
        <v>44</v>
      </c>
      <c r="L132" s="6">
        <v>44406</v>
      </c>
      <c r="M132">
        <v>3.7</v>
      </c>
      <c r="N132">
        <v>3</v>
      </c>
    </row>
    <row r="133" spans="1:14" x14ac:dyDescent="0.25">
      <c r="A133" s="6">
        <v>44468</v>
      </c>
      <c r="B133" s="6" t="s">
        <v>57</v>
      </c>
      <c r="C133" t="s">
        <v>16</v>
      </c>
      <c r="D133">
        <v>18.5</v>
      </c>
      <c r="E133">
        <v>0.43</v>
      </c>
      <c r="F133">
        <v>104.7</v>
      </c>
      <c r="G133">
        <v>103.3</v>
      </c>
      <c r="H133">
        <v>6.5</v>
      </c>
      <c r="I133" s="2">
        <v>7.1111111111111089</v>
      </c>
      <c r="K133" t="s">
        <v>44</v>
      </c>
      <c r="L133" s="6">
        <v>44468</v>
      </c>
      <c r="M133">
        <v>2.7</v>
      </c>
      <c r="N133">
        <v>3</v>
      </c>
    </row>
    <row r="134" spans="1:14" x14ac:dyDescent="0.25">
      <c r="A134" s="6">
        <v>44468</v>
      </c>
      <c r="B134" s="6" t="s">
        <v>57</v>
      </c>
      <c r="C134" t="s">
        <v>16</v>
      </c>
      <c r="D134">
        <v>21.5</v>
      </c>
      <c r="E134">
        <v>0.14000000000000001</v>
      </c>
      <c r="F134">
        <v>105</v>
      </c>
      <c r="G134">
        <v>103.5</v>
      </c>
      <c r="H134">
        <v>6.5</v>
      </c>
      <c r="I134">
        <v>7.0000000000000009</v>
      </c>
      <c r="K134" t="s">
        <v>44</v>
      </c>
      <c r="L134" s="6">
        <v>44740</v>
      </c>
      <c r="M134">
        <v>4.5999999999999996</v>
      </c>
      <c r="N134">
        <v>3</v>
      </c>
    </row>
    <row r="135" spans="1:14" x14ac:dyDescent="0.25">
      <c r="A135" s="6">
        <v>44491</v>
      </c>
      <c r="B135" s="6" t="s">
        <v>57</v>
      </c>
      <c r="C135" t="s">
        <v>16</v>
      </c>
      <c r="D135">
        <v>1</v>
      </c>
      <c r="E135">
        <v>5.6</v>
      </c>
      <c r="F135">
        <v>138</v>
      </c>
      <c r="G135">
        <v>96</v>
      </c>
      <c r="H135">
        <v>7.96</v>
      </c>
      <c r="I135" s="2">
        <v>21.333333333333336</v>
      </c>
      <c r="K135" t="s">
        <v>44</v>
      </c>
      <c r="L135" s="6">
        <v>44768</v>
      </c>
      <c r="M135">
        <v>0.9</v>
      </c>
      <c r="N135">
        <v>3</v>
      </c>
    </row>
    <row r="136" spans="1:14" x14ac:dyDescent="0.25">
      <c r="A136" s="6">
        <v>44491</v>
      </c>
      <c r="B136" s="6" t="s">
        <v>57</v>
      </c>
      <c r="C136" t="s">
        <v>16</v>
      </c>
      <c r="D136">
        <v>3</v>
      </c>
      <c r="E136">
        <v>5.6</v>
      </c>
      <c r="F136">
        <v>137.6</v>
      </c>
      <c r="G136">
        <v>96.3</v>
      </c>
      <c r="H136">
        <v>7.7</v>
      </c>
      <c r="I136" s="2">
        <v>21.333333333333336</v>
      </c>
      <c r="K136" t="s">
        <v>44</v>
      </c>
      <c r="L136" s="6">
        <v>44840</v>
      </c>
      <c r="M136">
        <v>1.5</v>
      </c>
      <c r="N136">
        <v>3</v>
      </c>
    </row>
    <row r="137" spans="1:14" x14ac:dyDescent="0.25">
      <c r="A137" s="6">
        <v>44491</v>
      </c>
      <c r="B137" s="6" t="s">
        <v>57</v>
      </c>
      <c r="C137" t="s">
        <v>16</v>
      </c>
      <c r="D137">
        <v>6</v>
      </c>
      <c r="E137">
        <v>5.4</v>
      </c>
      <c r="F137">
        <v>137.5</v>
      </c>
      <c r="G137">
        <v>96</v>
      </c>
      <c r="H137">
        <v>7.59</v>
      </c>
      <c r="I137" s="2">
        <v>21.277777777777775</v>
      </c>
      <c r="K137" t="s">
        <v>44</v>
      </c>
      <c r="L137" s="6">
        <v>45125</v>
      </c>
      <c r="M137">
        <v>2.4</v>
      </c>
      <c r="N137">
        <v>3</v>
      </c>
    </row>
    <row r="138" spans="1:14" x14ac:dyDescent="0.25">
      <c r="A138" s="6">
        <v>44491</v>
      </c>
      <c r="B138" s="6" t="s">
        <v>57</v>
      </c>
      <c r="C138" t="s">
        <v>16</v>
      </c>
      <c r="D138">
        <v>9</v>
      </c>
      <c r="E138">
        <v>2.64</v>
      </c>
      <c r="F138">
        <v>134.80000000000001</v>
      </c>
      <c r="G138">
        <v>100</v>
      </c>
      <c r="H138">
        <v>7.02</v>
      </c>
      <c r="I138" s="2">
        <v>18.833333333333336</v>
      </c>
      <c r="K138" t="s">
        <v>44</v>
      </c>
      <c r="L138" s="6">
        <v>45197</v>
      </c>
      <c r="M138">
        <v>2.1</v>
      </c>
      <c r="N138">
        <v>3</v>
      </c>
    </row>
    <row r="139" spans="1:14" x14ac:dyDescent="0.25">
      <c r="A139" s="6">
        <v>44491</v>
      </c>
      <c r="B139" s="6" t="s">
        <v>57</v>
      </c>
      <c r="C139" t="s">
        <v>16</v>
      </c>
      <c r="D139">
        <v>12</v>
      </c>
      <c r="E139">
        <v>3.7</v>
      </c>
      <c r="F139">
        <v>116</v>
      </c>
      <c r="G139">
        <v>101.5</v>
      </c>
      <c r="H139">
        <v>6.79</v>
      </c>
      <c r="I139" s="2">
        <v>11.611111111111111</v>
      </c>
      <c r="K139" t="s">
        <v>45</v>
      </c>
      <c r="L139" s="6">
        <v>44372</v>
      </c>
      <c r="M139">
        <v>0.9</v>
      </c>
      <c r="N139">
        <v>0.9</v>
      </c>
    </row>
    <row r="140" spans="1:14" x14ac:dyDescent="0.25">
      <c r="A140" s="6">
        <v>44491</v>
      </c>
      <c r="B140" s="6" t="s">
        <v>57</v>
      </c>
      <c r="C140" t="s">
        <v>16</v>
      </c>
      <c r="D140">
        <v>15</v>
      </c>
      <c r="E140">
        <v>2.09</v>
      </c>
      <c r="F140">
        <v>105.6</v>
      </c>
      <c r="G140">
        <v>101</v>
      </c>
      <c r="H140">
        <v>6.54</v>
      </c>
      <c r="I140" s="2">
        <v>8.2222222222222197</v>
      </c>
      <c r="K140" t="s">
        <v>45</v>
      </c>
      <c r="L140" s="6">
        <v>44406</v>
      </c>
      <c r="M140">
        <v>0.9</v>
      </c>
      <c r="N140">
        <v>0.9</v>
      </c>
    </row>
    <row r="141" spans="1:14" x14ac:dyDescent="0.25">
      <c r="A141" s="6">
        <v>44491</v>
      </c>
      <c r="B141" s="6" t="s">
        <v>57</v>
      </c>
      <c r="C141" t="s">
        <v>16</v>
      </c>
      <c r="D141">
        <v>18.5</v>
      </c>
      <c r="E141">
        <v>0.43</v>
      </c>
      <c r="F141">
        <v>104.7</v>
      </c>
      <c r="G141">
        <v>103.3</v>
      </c>
      <c r="H141">
        <v>6.5</v>
      </c>
      <c r="I141" s="2">
        <v>7.1111111111111089</v>
      </c>
      <c r="K141" t="s">
        <v>45</v>
      </c>
      <c r="L141" s="6">
        <v>44468</v>
      </c>
      <c r="M141">
        <v>0.9</v>
      </c>
      <c r="N141">
        <v>0.9</v>
      </c>
    </row>
    <row r="142" spans="1:14" x14ac:dyDescent="0.25">
      <c r="A142" s="6">
        <v>44491</v>
      </c>
      <c r="B142" s="6" t="s">
        <v>57</v>
      </c>
      <c r="C142" t="s">
        <v>16</v>
      </c>
      <c r="D142">
        <v>21.5</v>
      </c>
      <c r="E142">
        <v>0.14000000000000001</v>
      </c>
      <c r="F142">
        <v>105</v>
      </c>
      <c r="G142">
        <v>103.5</v>
      </c>
      <c r="H142">
        <v>6.5</v>
      </c>
      <c r="I142">
        <v>7.0000000000000009</v>
      </c>
      <c r="K142" t="s">
        <v>45</v>
      </c>
      <c r="L142" s="6">
        <v>44740</v>
      </c>
      <c r="M142">
        <v>0.9</v>
      </c>
      <c r="N142">
        <v>0.9</v>
      </c>
    </row>
    <row r="143" spans="1:14" x14ac:dyDescent="0.25">
      <c r="A143" s="6">
        <v>44683</v>
      </c>
      <c r="B143" s="6" t="s">
        <v>57</v>
      </c>
      <c r="C143" t="s">
        <v>16</v>
      </c>
      <c r="D143">
        <v>1</v>
      </c>
      <c r="E143">
        <v>8.93</v>
      </c>
      <c r="F143">
        <v>120</v>
      </c>
      <c r="G143">
        <v>102</v>
      </c>
      <c r="H143">
        <v>7.47</v>
      </c>
      <c r="I143" s="2">
        <v>12.888888888888889</v>
      </c>
      <c r="K143" t="s">
        <v>45</v>
      </c>
      <c r="L143" s="6">
        <v>44768</v>
      </c>
      <c r="M143">
        <v>0.9</v>
      </c>
      <c r="N143">
        <v>0.9</v>
      </c>
    </row>
    <row r="144" spans="1:14" x14ac:dyDescent="0.25">
      <c r="A144" s="6">
        <v>44683</v>
      </c>
      <c r="B144" s="6" t="s">
        <v>57</v>
      </c>
      <c r="C144" t="s">
        <v>16</v>
      </c>
      <c r="D144">
        <v>2</v>
      </c>
      <c r="E144">
        <v>8.94</v>
      </c>
      <c r="F144">
        <v>119.2</v>
      </c>
      <c r="G144">
        <v>102.2</v>
      </c>
      <c r="H144">
        <v>7.85</v>
      </c>
      <c r="I144" s="2">
        <v>12.222222222222221</v>
      </c>
      <c r="K144" t="s">
        <v>45</v>
      </c>
      <c r="L144" s="6">
        <v>44840</v>
      </c>
      <c r="M144">
        <v>1.8</v>
      </c>
      <c r="N144">
        <v>0.9</v>
      </c>
    </row>
    <row r="145" spans="1:14" x14ac:dyDescent="0.25">
      <c r="A145" s="6">
        <v>44683</v>
      </c>
      <c r="B145" s="6" t="s">
        <v>57</v>
      </c>
      <c r="C145" t="s">
        <v>16</v>
      </c>
      <c r="D145">
        <v>3</v>
      </c>
      <c r="E145">
        <v>8.86</v>
      </c>
      <c r="F145">
        <v>118.3</v>
      </c>
      <c r="G145">
        <v>102.3</v>
      </c>
      <c r="H145">
        <v>8.11</v>
      </c>
      <c r="I145" s="2">
        <v>12</v>
      </c>
      <c r="K145" t="s">
        <v>45</v>
      </c>
      <c r="L145" s="6">
        <v>45125</v>
      </c>
      <c r="M145">
        <v>1.2</v>
      </c>
      <c r="N145">
        <v>0.9</v>
      </c>
    </row>
    <row r="146" spans="1:14" x14ac:dyDescent="0.25">
      <c r="A146" s="6">
        <v>44683</v>
      </c>
      <c r="B146" s="6" t="s">
        <v>57</v>
      </c>
      <c r="C146" t="s">
        <v>16</v>
      </c>
      <c r="D146">
        <v>6</v>
      </c>
      <c r="E146">
        <v>9.0299999999999994</v>
      </c>
      <c r="F146">
        <v>116</v>
      </c>
      <c r="G146">
        <v>102.4</v>
      </c>
      <c r="H146">
        <v>8.2200000000000006</v>
      </c>
      <c r="I146" s="2">
        <v>11.111111111111111</v>
      </c>
      <c r="K146" t="s">
        <v>45</v>
      </c>
      <c r="L146" s="6">
        <v>45197</v>
      </c>
      <c r="M146">
        <v>0.9</v>
      </c>
      <c r="N146">
        <v>0.9</v>
      </c>
    </row>
    <row r="147" spans="1:14" x14ac:dyDescent="0.25">
      <c r="A147" s="6">
        <v>44683</v>
      </c>
      <c r="B147" s="6" t="s">
        <v>57</v>
      </c>
      <c r="C147" t="s">
        <v>16</v>
      </c>
      <c r="D147">
        <v>9</v>
      </c>
      <c r="E147">
        <v>9.81</v>
      </c>
      <c r="F147">
        <v>108</v>
      </c>
      <c r="G147">
        <v>102</v>
      </c>
      <c r="H147">
        <v>8.1199999999999992</v>
      </c>
      <c r="I147" s="2">
        <v>9.0000000000000018</v>
      </c>
    </row>
    <row r="148" spans="1:14" x14ac:dyDescent="0.25">
      <c r="A148" s="6">
        <v>44683</v>
      </c>
      <c r="B148" s="6" t="s">
        <v>57</v>
      </c>
      <c r="C148" t="s">
        <v>16</v>
      </c>
      <c r="D148">
        <v>12</v>
      </c>
      <c r="E148">
        <v>9.1999999999999993</v>
      </c>
      <c r="F148">
        <v>105.9</v>
      </c>
      <c r="G148">
        <v>102.5</v>
      </c>
      <c r="H148">
        <v>7.74</v>
      </c>
      <c r="I148" s="2">
        <v>7.8888888888888902</v>
      </c>
    </row>
    <row r="149" spans="1:14" x14ac:dyDescent="0.25">
      <c r="A149" s="6">
        <v>44683</v>
      </c>
      <c r="B149" s="6" t="s">
        <v>57</v>
      </c>
      <c r="C149" t="s">
        <v>16</v>
      </c>
      <c r="D149">
        <v>15</v>
      </c>
      <c r="E149">
        <v>8.61</v>
      </c>
      <c r="F149">
        <v>103</v>
      </c>
      <c r="G149">
        <v>102.5</v>
      </c>
      <c r="H149">
        <v>7.55</v>
      </c>
      <c r="I149" s="2">
        <v>6.8333333333333313</v>
      </c>
    </row>
    <row r="150" spans="1:14" x14ac:dyDescent="0.25">
      <c r="A150" s="6">
        <v>44683</v>
      </c>
      <c r="B150" s="6" t="s">
        <v>57</v>
      </c>
      <c r="C150" t="s">
        <v>16</v>
      </c>
      <c r="D150">
        <v>18.5</v>
      </c>
      <c r="E150">
        <v>7.99</v>
      </c>
      <c r="F150">
        <v>102.3</v>
      </c>
      <c r="G150">
        <v>102.6</v>
      </c>
      <c r="H150">
        <v>7.42</v>
      </c>
      <c r="I150" s="2">
        <v>6.5555555555555536</v>
      </c>
    </row>
    <row r="151" spans="1:14" x14ac:dyDescent="0.25">
      <c r="A151" s="6">
        <v>44683</v>
      </c>
      <c r="B151" s="6" t="s">
        <v>57</v>
      </c>
      <c r="C151" t="s">
        <v>16</v>
      </c>
      <c r="D151">
        <v>21.5</v>
      </c>
      <c r="E151">
        <v>7.55</v>
      </c>
      <c r="F151">
        <v>102.1</v>
      </c>
      <c r="G151">
        <v>102.8</v>
      </c>
      <c r="H151">
        <v>7.22</v>
      </c>
      <c r="I151" s="2">
        <v>6.4444444444444446</v>
      </c>
    </row>
    <row r="152" spans="1:14" x14ac:dyDescent="0.25">
      <c r="A152" s="6">
        <v>44719</v>
      </c>
      <c r="B152" s="6" t="s">
        <v>57</v>
      </c>
      <c r="C152" t="s">
        <v>16</v>
      </c>
      <c r="D152">
        <v>1</v>
      </c>
      <c r="E152">
        <v>6.42</v>
      </c>
      <c r="F152">
        <v>155</v>
      </c>
      <c r="G152">
        <v>103</v>
      </c>
      <c r="H152">
        <v>8.3000000000000007</v>
      </c>
      <c r="I152" s="2">
        <v>23.888888888888889</v>
      </c>
    </row>
    <row r="153" spans="1:14" x14ac:dyDescent="0.25">
      <c r="A153" s="6">
        <v>44719</v>
      </c>
      <c r="B153" s="6" t="s">
        <v>57</v>
      </c>
      <c r="C153" t="s">
        <v>16</v>
      </c>
      <c r="D153">
        <v>3</v>
      </c>
      <c r="E153">
        <v>6.34</v>
      </c>
      <c r="F153">
        <v>155</v>
      </c>
      <c r="G153">
        <v>103.3</v>
      </c>
      <c r="H153">
        <v>8.35</v>
      </c>
      <c r="I153" s="2">
        <v>23.888888888888889</v>
      </c>
    </row>
    <row r="154" spans="1:14" x14ac:dyDescent="0.25">
      <c r="A154" s="6">
        <v>44719</v>
      </c>
      <c r="B154" s="6" t="s">
        <v>57</v>
      </c>
      <c r="C154" t="s">
        <v>16</v>
      </c>
      <c r="D154">
        <v>6</v>
      </c>
      <c r="E154">
        <v>9.36</v>
      </c>
      <c r="F154">
        <v>126</v>
      </c>
      <c r="G154">
        <v>101.5</v>
      </c>
      <c r="H154">
        <v>9.07</v>
      </c>
      <c r="I154" s="2">
        <v>15</v>
      </c>
    </row>
    <row r="155" spans="1:14" x14ac:dyDescent="0.25">
      <c r="A155" s="6">
        <v>44719</v>
      </c>
      <c r="B155" s="6" t="s">
        <v>57</v>
      </c>
      <c r="C155" t="s">
        <v>16</v>
      </c>
      <c r="D155">
        <v>9</v>
      </c>
      <c r="E155">
        <v>10</v>
      </c>
      <c r="F155">
        <v>113</v>
      </c>
      <c r="G155">
        <v>102.5</v>
      </c>
      <c r="H155">
        <v>8.5</v>
      </c>
      <c r="I155" s="2">
        <v>10</v>
      </c>
    </row>
    <row r="156" spans="1:14" x14ac:dyDescent="0.25">
      <c r="A156" s="6">
        <v>44719</v>
      </c>
      <c r="B156" s="6" t="s">
        <v>57</v>
      </c>
      <c r="C156" t="s">
        <v>16</v>
      </c>
      <c r="D156">
        <v>12</v>
      </c>
      <c r="E156">
        <v>8.66</v>
      </c>
      <c r="F156">
        <v>108.8</v>
      </c>
      <c r="G156">
        <v>103.3</v>
      </c>
      <c r="H156">
        <v>8.09</v>
      </c>
      <c r="I156" s="2">
        <v>8.3333333333333339</v>
      </c>
    </row>
    <row r="157" spans="1:14" x14ac:dyDescent="0.25">
      <c r="A157" s="6">
        <v>44719</v>
      </c>
      <c r="B157" s="6" t="s">
        <v>57</v>
      </c>
      <c r="C157" t="s">
        <v>16</v>
      </c>
      <c r="D157">
        <v>15</v>
      </c>
      <c r="E157">
        <v>7.75</v>
      </c>
      <c r="F157">
        <v>106</v>
      </c>
      <c r="G157">
        <v>103</v>
      </c>
      <c r="H157">
        <v>7.16</v>
      </c>
      <c r="I157" s="2">
        <v>18.333333333333332</v>
      </c>
    </row>
    <row r="158" spans="1:14" x14ac:dyDescent="0.25">
      <c r="A158" s="6">
        <v>44719</v>
      </c>
      <c r="B158" s="6" t="s">
        <v>57</v>
      </c>
      <c r="C158" t="s">
        <v>16</v>
      </c>
      <c r="D158">
        <v>18.5</v>
      </c>
      <c r="E158">
        <v>6.84</v>
      </c>
      <c r="F158">
        <v>105</v>
      </c>
      <c r="G158">
        <v>104.5</v>
      </c>
      <c r="H158">
        <v>7.37</v>
      </c>
      <c r="I158" s="2">
        <v>15.555555555555555</v>
      </c>
    </row>
    <row r="159" spans="1:14" x14ac:dyDescent="0.25">
      <c r="A159" s="6">
        <v>44719</v>
      </c>
      <c r="B159" s="6" t="s">
        <v>57</v>
      </c>
      <c r="C159" t="s">
        <v>16</v>
      </c>
      <c r="D159">
        <v>21.5</v>
      </c>
      <c r="E159">
        <v>6.17</v>
      </c>
      <c r="F159">
        <v>105.6</v>
      </c>
      <c r="G159">
        <v>105.1</v>
      </c>
      <c r="H159">
        <v>7.17</v>
      </c>
      <c r="I159" s="2">
        <v>6.6666666666666661</v>
      </c>
    </row>
    <row r="160" spans="1:14" x14ac:dyDescent="0.25">
      <c r="A160" s="6">
        <v>44768</v>
      </c>
      <c r="B160" s="6" t="s">
        <v>57</v>
      </c>
      <c r="C160" t="s">
        <v>16</v>
      </c>
      <c r="D160">
        <v>3</v>
      </c>
      <c r="E160">
        <v>5.58</v>
      </c>
      <c r="F160">
        <v>171.4</v>
      </c>
      <c r="G160">
        <v>105.8</v>
      </c>
      <c r="H160">
        <v>8.2200000000000006</v>
      </c>
      <c r="I160" s="2">
        <v>27.777777777777779</v>
      </c>
    </row>
    <row r="161" spans="1:9" x14ac:dyDescent="0.25">
      <c r="A161" s="6">
        <v>44768</v>
      </c>
      <c r="B161" s="6" t="s">
        <v>57</v>
      </c>
      <c r="C161" t="s">
        <v>16</v>
      </c>
      <c r="D161">
        <v>6</v>
      </c>
      <c r="E161">
        <v>7.46</v>
      </c>
      <c r="F161">
        <v>144.6</v>
      </c>
      <c r="G161">
        <v>101.4</v>
      </c>
      <c r="H161">
        <v>8.0500000000000007</v>
      </c>
      <c r="I161" s="2">
        <v>21.111111111111111</v>
      </c>
    </row>
    <row r="162" spans="1:9" x14ac:dyDescent="0.25">
      <c r="A162" s="6">
        <v>44768</v>
      </c>
      <c r="B162" s="6" t="s">
        <v>57</v>
      </c>
      <c r="C162" t="s">
        <v>16</v>
      </c>
      <c r="D162">
        <v>9</v>
      </c>
      <c r="E162">
        <v>9.57</v>
      </c>
      <c r="F162">
        <v>118.5</v>
      </c>
      <c r="G162">
        <v>102.2</v>
      </c>
      <c r="H162">
        <v>8.3699999999999992</v>
      </c>
      <c r="I162" s="2">
        <v>12.111111111111109</v>
      </c>
    </row>
    <row r="163" spans="1:9" x14ac:dyDescent="0.25">
      <c r="A163" s="6">
        <v>44768</v>
      </c>
      <c r="B163" s="6" t="s">
        <v>57</v>
      </c>
      <c r="C163" t="s">
        <v>16</v>
      </c>
      <c r="D163">
        <v>12</v>
      </c>
      <c r="E163">
        <v>6.4</v>
      </c>
      <c r="F163">
        <v>111.1</v>
      </c>
      <c r="G163">
        <v>104.5</v>
      </c>
      <c r="H163">
        <v>7.86</v>
      </c>
      <c r="I163" s="2">
        <v>8.8333333333333321</v>
      </c>
    </row>
    <row r="164" spans="1:9" x14ac:dyDescent="0.25">
      <c r="A164" s="6">
        <v>44768</v>
      </c>
      <c r="B164" s="6" t="s">
        <v>57</v>
      </c>
      <c r="C164" t="s">
        <v>16</v>
      </c>
      <c r="D164">
        <v>15</v>
      </c>
      <c r="E164">
        <v>4.5</v>
      </c>
      <c r="F164">
        <v>107.2</v>
      </c>
      <c r="G164">
        <v>105.1</v>
      </c>
      <c r="H164">
        <v>7.2</v>
      </c>
      <c r="I164" s="2">
        <v>7.3333333333333348</v>
      </c>
    </row>
    <row r="165" spans="1:9" x14ac:dyDescent="0.25">
      <c r="A165" s="6">
        <v>44768</v>
      </c>
      <c r="B165" s="6" t="s">
        <v>57</v>
      </c>
      <c r="C165" t="s">
        <v>16</v>
      </c>
      <c r="D165">
        <v>18.5</v>
      </c>
      <c r="E165">
        <v>2.8</v>
      </c>
      <c r="F165">
        <v>107.2</v>
      </c>
      <c r="G165">
        <v>106.3</v>
      </c>
      <c r="H165">
        <v>6.75</v>
      </c>
      <c r="I165" s="2">
        <v>7.0000000000000009</v>
      </c>
    </row>
    <row r="166" spans="1:9" x14ac:dyDescent="0.25">
      <c r="A166" s="6">
        <v>44768</v>
      </c>
      <c r="B166" s="6" t="s">
        <v>57</v>
      </c>
      <c r="C166" t="s">
        <v>16</v>
      </c>
      <c r="D166">
        <v>21.5</v>
      </c>
      <c r="E166">
        <v>2.2400000000000002</v>
      </c>
      <c r="F166">
        <v>107.4</v>
      </c>
      <c r="G166">
        <v>106.4</v>
      </c>
      <c r="H166">
        <v>6.55</v>
      </c>
      <c r="I166" s="2">
        <v>6.8888888888888875</v>
      </c>
    </row>
    <row r="167" spans="1:9" x14ac:dyDescent="0.25">
      <c r="A167" s="6">
        <v>44768</v>
      </c>
      <c r="B167" s="6" t="s">
        <v>57</v>
      </c>
      <c r="C167" t="s">
        <v>16</v>
      </c>
      <c r="D167">
        <v>24.5</v>
      </c>
      <c r="E167">
        <v>1.88</v>
      </c>
      <c r="F167">
        <v>127</v>
      </c>
      <c r="G167">
        <v>127</v>
      </c>
      <c r="H167">
        <v>6.79</v>
      </c>
      <c r="I167" s="2">
        <v>6.6666666666666661</v>
      </c>
    </row>
    <row r="168" spans="1:9" x14ac:dyDescent="0.25">
      <c r="A168" s="6">
        <v>44802</v>
      </c>
      <c r="B168" s="6" t="s">
        <v>57</v>
      </c>
      <c r="C168" t="s">
        <v>16</v>
      </c>
      <c r="D168">
        <v>3</v>
      </c>
      <c r="E168">
        <v>5.81</v>
      </c>
      <c r="F168">
        <v>168</v>
      </c>
      <c r="G168">
        <v>107</v>
      </c>
      <c r="H168">
        <v>8.75</v>
      </c>
      <c r="I168" s="2">
        <v>26.111111111111111</v>
      </c>
    </row>
    <row r="169" spans="1:9" x14ac:dyDescent="0.25">
      <c r="A169" s="6">
        <v>44802</v>
      </c>
      <c r="B169" s="6" t="s">
        <v>57</v>
      </c>
      <c r="C169" t="s">
        <v>16</v>
      </c>
      <c r="D169">
        <v>6</v>
      </c>
      <c r="E169">
        <v>5.26</v>
      </c>
      <c r="F169">
        <v>160.9</v>
      </c>
      <c r="G169">
        <v>105.3</v>
      </c>
      <c r="H169">
        <v>8.0299999999999994</v>
      </c>
      <c r="I169" s="2">
        <v>24.444444444444443</v>
      </c>
    </row>
    <row r="170" spans="1:9" x14ac:dyDescent="0.25">
      <c r="A170" s="6">
        <v>44802</v>
      </c>
      <c r="B170" s="6" t="s">
        <v>57</v>
      </c>
      <c r="C170" t="s">
        <v>16</v>
      </c>
      <c r="D170">
        <v>9</v>
      </c>
      <c r="E170">
        <v>5.57</v>
      </c>
      <c r="F170">
        <v>120.5</v>
      </c>
      <c r="G170">
        <v>103.5</v>
      </c>
      <c r="H170">
        <v>7.62</v>
      </c>
      <c r="I170" s="2">
        <v>12.222222222222221</v>
      </c>
    </row>
    <row r="171" spans="1:9" x14ac:dyDescent="0.25">
      <c r="A171" s="6">
        <v>44802</v>
      </c>
      <c r="B171" s="6" t="s">
        <v>57</v>
      </c>
      <c r="C171" t="s">
        <v>16</v>
      </c>
      <c r="D171">
        <v>12</v>
      </c>
      <c r="E171">
        <v>4.4000000000000004</v>
      </c>
      <c r="F171">
        <v>113</v>
      </c>
      <c r="G171">
        <v>104.3</v>
      </c>
      <c r="H171">
        <v>7.19</v>
      </c>
      <c r="I171" s="2">
        <v>9.6666666666666661</v>
      </c>
    </row>
    <row r="172" spans="1:9" x14ac:dyDescent="0.25">
      <c r="A172" s="6">
        <v>44802</v>
      </c>
      <c r="B172" s="6" t="s">
        <v>57</v>
      </c>
      <c r="C172" t="s">
        <v>16</v>
      </c>
      <c r="D172">
        <v>15</v>
      </c>
      <c r="E172">
        <v>3.07</v>
      </c>
      <c r="F172">
        <v>107.7</v>
      </c>
      <c r="G172">
        <v>105.2</v>
      </c>
      <c r="H172">
        <v>6.83</v>
      </c>
      <c r="I172" s="2">
        <v>7.2222222222222223</v>
      </c>
    </row>
    <row r="173" spans="1:9" x14ac:dyDescent="0.25">
      <c r="A173" s="6">
        <v>44802</v>
      </c>
      <c r="B173" s="6" t="s">
        <v>57</v>
      </c>
      <c r="C173" t="s">
        <v>16</v>
      </c>
      <c r="D173">
        <v>18.5</v>
      </c>
      <c r="E173">
        <v>2.64</v>
      </c>
      <c r="F173">
        <v>108.4</v>
      </c>
      <c r="G173">
        <v>107.2</v>
      </c>
      <c r="H173">
        <v>6.69</v>
      </c>
      <c r="I173">
        <v>7.0000000000000009</v>
      </c>
    </row>
    <row r="174" spans="1:9" x14ac:dyDescent="0.25">
      <c r="A174" s="6">
        <v>44802</v>
      </c>
      <c r="B174" s="6" t="s">
        <v>57</v>
      </c>
      <c r="C174" t="s">
        <v>16</v>
      </c>
      <c r="D174">
        <v>21.5</v>
      </c>
      <c r="E174">
        <v>2.41</v>
      </c>
      <c r="F174">
        <v>108.5</v>
      </c>
      <c r="G174">
        <v>107.5</v>
      </c>
      <c r="H174">
        <v>6.67</v>
      </c>
      <c r="I174" s="2">
        <v>6.9444444444444446</v>
      </c>
    </row>
    <row r="175" spans="1:9" x14ac:dyDescent="0.25">
      <c r="A175" s="6">
        <v>44840</v>
      </c>
      <c r="B175" s="6" t="s">
        <v>57</v>
      </c>
      <c r="C175" t="s">
        <v>16</v>
      </c>
      <c r="D175">
        <v>3</v>
      </c>
      <c r="E175">
        <v>5.94</v>
      </c>
      <c r="F175">
        <v>133.69999999999999</v>
      </c>
      <c r="G175">
        <v>103.4</v>
      </c>
      <c r="H175">
        <v>7.32</v>
      </c>
      <c r="I175" s="2">
        <v>19.444444444444443</v>
      </c>
    </row>
    <row r="176" spans="1:9" x14ac:dyDescent="0.25">
      <c r="A176" s="6">
        <v>44840</v>
      </c>
      <c r="B176" s="6" t="s">
        <v>57</v>
      </c>
      <c r="C176" t="s">
        <v>16</v>
      </c>
      <c r="D176">
        <v>6</v>
      </c>
      <c r="E176">
        <v>5.94</v>
      </c>
      <c r="F176">
        <v>133.6</v>
      </c>
      <c r="G176">
        <v>103.5</v>
      </c>
      <c r="H176">
        <v>7.33</v>
      </c>
      <c r="I176" s="2">
        <v>16.611111111111111</v>
      </c>
    </row>
    <row r="177" spans="1:9" x14ac:dyDescent="0.25">
      <c r="A177" s="6">
        <v>44840</v>
      </c>
      <c r="B177" s="6" t="s">
        <v>57</v>
      </c>
      <c r="C177" t="s">
        <v>16</v>
      </c>
      <c r="D177">
        <v>9</v>
      </c>
      <c r="E177">
        <v>5.07</v>
      </c>
      <c r="F177">
        <v>129.9</v>
      </c>
      <c r="G177">
        <v>102.7</v>
      </c>
      <c r="H177">
        <v>7.15</v>
      </c>
      <c r="I177" s="2">
        <v>15.666666666666668</v>
      </c>
    </row>
    <row r="178" spans="1:9" x14ac:dyDescent="0.25">
      <c r="A178" s="6">
        <v>44840</v>
      </c>
      <c r="B178" s="6" t="s">
        <v>57</v>
      </c>
      <c r="C178" t="s">
        <v>16</v>
      </c>
      <c r="D178">
        <v>12</v>
      </c>
      <c r="E178">
        <v>2.62</v>
      </c>
      <c r="F178">
        <v>116.3</v>
      </c>
      <c r="G178">
        <v>104</v>
      </c>
      <c r="H178">
        <v>6.71</v>
      </c>
      <c r="I178" s="2">
        <v>11.444444444444445</v>
      </c>
    </row>
    <row r="179" spans="1:9" x14ac:dyDescent="0.25">
      <c r="A179" s="6">
        <v>44840</v>
      </c>
      <c r="B179" s="6" t="s">
        <v>57</v>
      </c>
      <c r="C179" t="s">
        <v>16</v>
      </c>
      <c r="D179">
        <v>15</v>
      </c>
      <c r="E179">
        <v>1.95</v>
      </c>
      <c r="F179">
        <v>109.7</v>
      </c>
      <c r="G179">
        <v>106.3</v>
      </c>
      <c r="H179">
        <v>6.58</v>
      </c>
      <c r="I179" s="2">
        <v>7.7777777777777777</v>
      </c>
    </row>
    <row r="180" spans="1:9" x14ac:dyDescent="0.25">
      <c r="A180" s="6">
        <v>44840</v>
      </c>
      <c r="B180" s="6" t="s">
        <v>57</v>
      </c>
      <c r="C180" t="s">
        <v>16</v>
      </c>
      <c r="D180">
        <v>18.5</v>
      </c>
      <c r="E180">
        <v>1.71</v>
      </c>
      <c r="F180">
        <v>109.3</v>
      </c>
      <c r="G180">
        <v>107.9</v>
      </c>
      <c r="H180">
        <v>6.58</v>
      </c>
      <c r="I180" s="2">
        <v>7.1111111111111089</v>
      </c>
    </row>
    <row r="181" spans="1:9" x14ac:dyDescent="0.25">
      <c r="A181" s="6">
        <v>44840</v>
      </c>
      <c r="B181" s="6" t="s">
        <v>57</v>
      </c>
      <c r="C181" t="s">
        <v>16</v>
      </c>
      <c r="D181">
        <v>21.5</v>
      </c>
      <c r="E181">
        <v>1.56</v>
      </c>
      <c r="F181">
        <v>110.9</v>
      </c>
      <c r="G181">
        <v>109.9</v>
      </c>
      <c r="H181">
        <v>6.62</v>
      </c>
      <c r="I181" s="2">
        <v>7.0000000000000009</v>
      </c>
    </row>
    <row r="182" spans="1:9" x14ac:dyDescent="0.25">
      <c r="A182" s="6">
        <v>45055</v>
      </c>
      <c r="B182" s="6" t="s">
        <v>57</v>
      </c>
      <c r="C182" t="s">
        <v>16</v>
      </c>
      <c r="D182">
        <v>1</v>
      </c>
      <c r="E182">
        <v>9.67</v>
      </c>
      <c r="F182">
        <v>134</v>
      </c>
      <c r="H182">
        <v>7.96</v>
      </c>
      <c r="I182" s="2">
        <v>16.333333333333332</v>
      </c>
    </row>
    <row r="183" spans="1:9" x14ac:dyDescent="0.25">
      <c r="A183" s="6">
        <v>45055</v>
      </c>
      <c r="B183" s="6" t="s">
        <v>57</v>
      </c>
      <c r="C183" t="s">
        <v>16</v>
      </c>
      <c r="D183">
        <v>3</v>
      </c>
      <c r="E183">
        <v>10.63</v>
      </c>
      <c r="F183">
        <v>128.6</v>
      </c>
      <c r="H183">
        <v>8.48</v>
      </c>
      <c r="I183" s="2">
        <v>14.722222222222221</v>
      </c>
    </row>
    <row r="184" spans="1:9" x14ac:dyDescent="0.25">
      <c r="A184" s="6">
        <v>45055</v>
      </c>
      <c r="B184" s="6" t="s">
        <v>57</v>
      </c>
      <c r="C184" t="s">
        <v>16</v>
      </c>
      <c r="D184">
        <v>6</v>
      </c>
      <c r="E184">
        <v>11.33</v>
      </c>
      <c r="F184">
        <v>123.7</v>
      </c>
      <c r="H184">
        <v>8.92</v>
      </c>
      <c r="I184" s="2">
        <v>13.111111111111111</v>
      </c>
    </row>
    <row r="185" spans="1:9" x14ac:dyDescent="0.25">
      <c r="A185" s="6">
        <v>45055</v>
      </c>
      <c r="B185" s="6" t="s">
        <v>57</v>
      </c>
      <c r="C185" t="s">
        <v>16</v>
      </c>
      <c r="D185">
        <v>9</v>
      </c>
      <c r="E185">
        <v>12.93</v>
      </c>
      <c r="F185">
        <v>113.5</v>
      </c>
      <c r="H185">
        <v>8.26</v>
      </c>
      <c r="I185" s="2">
        <v>10</v>
      </c>
    </row>
    <row r="186" spans="1:9" x14ac:dyDescent="0.25">
      <c r="A186" s="6">
        <v>45055</v>
      </c>
      <c r="B186" s="6" t="s">
        <v>57</v>
      </c>
      <c r="C186" t="s">
        <v>16</v>
      </c>
      <c r="D186">
        <v>12</v>
      </c>
      <c r="E186">
        <v>12.47</v>
      </c>
      <c r="F186">
        <v>105</v>
      </c>
      <c r="H186">
        <v>7.78</v>
      </c>
      <c r="I186" s="2">
        <v>6.7777777777777795</v>
      </c>
    </row>
    <row r="187" spans="1:9" x14ac:dyDescent="0.25">
      <c r="A187" s="6">
        <v>45055</v>
      </c>
      <c r="B187" s="6" t="s">
        <v>57</v>
      </c>
      <c r="C187" t="s">
        <v>16</v>
      </c>
      <c r="D187">
        <v>15</v>
      </c>
      <c r="E187">
        <v>11.68</v>
      </c>
      <c r="F187">
        <v>103.9</v>
      </c>
      <c r="H187">
        <v>7.26</v>
      </c>
      <c r="I187" s="2">
        <v>6.3333333333333321</v>
      </c>
    </row>
    <row r="188" spans="1:9" x14ac:dyDescent="0.25">
      <c r="A188" s="6">
        <v>45055</v>
      </c>
      <c r="B188" s="6" t="s">
        <v>57</v>
      </c>
      <c r="C188" t="s">
        <v>16</v>
      </c>
      <c r="D188">
        <v>18.5</v>
      </c>
      <c r="E188">
        <v>11.1</v>
      </c>
      <c r="F188">
        <v>103.9</v>
      </c>
      <c r="H188">
        <v>7.26</v>
      </c>
      <c r="I188" s="2">
        <v>6.1111111111111107</v>
      </c>
    </row>
    <row r="189" spans="1:9" x14ac:dyDescent="0.25">
      <c r="A189" s="6">
        <v>45125</v>
      </c>
      <c r="B189" s="6" t="s">
        <v>57</v>
      </c>
      <c r="C189" t="s">
        <v>16</v>
      </c>
      <c r="D189">
        <v>1</v>
      </c>
      <c r="E189">
        <v>7.78</v>
      </c>
      <c r="F189">
        <v>164</v>
      </c>
      <c r="G189">
        <v>102.3</v>
      </c>
      <c r="H189">
        <v>7.89</v>
      </c>
      <c r="I189" s="2">
        <v>27.222222222222221</v>
      </c>
    </row>
    <row r="190" spans="1:9" x14ac:dyDescent="0.25">
      <c r="A190" s="6">
        <v>45125</v>
      </c>
      <c r="B190" s="6" t="s">
        <v>57</v>
      </c>
      <c r="C190" t="s">
        <v>16</v>
      </c>
      <c r="D190">
        <v>3</v>
      </c>
      <c r="E190">
        <v>7.38</v>
      </c>
      <c r="F190">
        <v>164.3</v>
      </c>
      <c r="G190">
        <v>102.4</v>
      </c>
      <c r="H190">
        <v>7.91</v>
      </c>
      <c r="I190" s="2">
        <v>27.222222222222221</v>
      </c>
    </row>
    <row r="191" spans="1:9" x14ac:dyDescent="0.25">
      <c r="A191" s="6">
        <v>45125</v>
      </c>
      <c r="B191" s="6" t="s">
        <v>57</v>
      </c>
      <c r="C191" t="s">
        <v>16</v>
      </c>
      <c r="D191">
        <v>6</v>
      </c>
      <c r="E191">
        <v>9.1199999999999992</v>
      </c>
      <c r="F191">
        <v>149.5</v>
      </c>
      <c r="G191">
        <v>102.2</v>
      </c>
      <c r="H191">
        <v>7.94</v>
      </c>
      <c r="I191" s="2">
        <v>22.5</v>
      </c>
    </row>
    <row r="192" spans="1:9" x14ac:dyDescent="0.25">
      <c r="A192" s="6">
        <v>45125</v>
      </c>
      <c r="B192" s="6" t="s">
        <v>57</v>
      </c>
      <c r="C192" t="s">
        <v>16</v>
      </c>
      <c r="D192">
        <v>9</v>
      </c>
      <c r="E192">
        <v>10.37</v>
      </c>
      <c r="F192">
        <v>126.7</v>
      </c>
      <c r="G192">
        <v>101.8</v>
      </c>
      <c r="H192">
        <v>7.61</v>
      </c>
      <c r="I192" s="2">
        <v>15.055555555555555</v>
      </c>
    </row>
    <row r="193" spans="1:9" x14ac:dyDescent="0.25">
      <c r="A193" s="6">
        <v>45125</v>
      </c>
      <c r="B193" s="6" t="s">
        <v>57</v>
      </c>
      <c r="C193" t="s">
        <v>16</v>
      </c>
      <c r="D193">
        <v>12</v>
      </c>
      <c r="E193">
        <v>8.1999999999999993</v>
      </c>
      <c r="F193">
        <v>110.2</v>
      </c>
      <c r="G193">
        <v>104.1</v>
      </c>
      <c r="H193">
        <v>7.24</v>
      </c>
      <c r="I193" s="2">
        <v>8.6666666666666679</v>
      </c>
    </row>
    <row r="194" spans="1:9" x14ac:dyDescent="0.25">
      <c r="A194" s="6">
        <v>45125</v>
      </c>
      <c r="B194" s="6" t="s">
        <v>57</v>
      </c>
      <c r="C194" t="s">
        <v>16</v>
      </c>
      <c r="D194">
        <v>15</v>
      </c>
      <c r="E194">
        <v>4.4400000000000004</v>
      </c>
      <c r="F194">
        <v>105.9</v>
      </c>
      <c r="G194">
        <v>105.3</v>
      </c>
      <c r="H194">
        <v>6.75</v>
      </c>
      <c r="I194" s="2">
        <v>6.8888888888888875</v>
      </c>
    </row>
    <row r="195" spans="1:9" x14ac:dyDescent="0.25">
      <c r="A195" s="6">
        <v>45125</v>
      </c>
      <c r="B195" s="6" t="s">
        <v>57</v>
      </c>
      <c r="C195" t="s">
        <v>16</v>
      </c>
      <c r="D195">
        <v>18.5</v>
      </c>
      <c r="E195">
        <v>2.9</v>
      </c>
      <c r="F195">
        <v>105.4</v>
      </c>
      <c r="G195">
        <v>105.9</v>
      </c>
      <c r="H195">
        <v>6.68</v>
      </c>
      <c r="I195" s="2">
        <v>6.5000000000000018</v>
      </c>
    </row>
    <row r="196" spans="1:9" x14ac:dyDescent="0.25">
      <c r="A196" s="6">
        <v>45125</v>
      </c>
      <c r="B196" s="6" t="s">
        <v>57</v>
      </c>
      <c r="C196" t="s">
        <v>16</v>
      </c>
      <c r="D196">
        <v>21.5</v>
      </c>
      <c r="E196">
        <v>1.77</v>
      </c>
      <c r="F196">
        <v>105.8</v>
      </c>
      <c r="G196">
        <v>106.6</v>
      </c>
      <c r="H196">
        <v>6.61</v>
      </c>
      <c r="I196" s="2">
        <v>6.4444444444444446</v>
      </c>
    </row>
    <row r="197" spans="1:9" x14ac:dyDescent="0.25">
      <c r="A197" s="6">
        <v>45197</v>
      </c>
      <c r="B197" s="6" t="s">
        <v>57</v>
      </c>
      <c r="C197" t="s">
        <v>16</v>
      </c>
      <c r="D197">
        <v>1</v>
      </c>
      <c r="E197">
        <v>7.17</v>
      </c>
      <c r="H197">
        <v>7.4</v>
      </c>
      <c r="I197">
        <v>18.899999999999999</v>
      </c>
    </row>
    <row r="198" spans="1:9" x14ac:dyDescent="0.25">
      <c r="A198" s="6">
        <v>45197</v>
      </c>
      <c r="B198" s="6" t="s">
        <v>57</v>
      </c>
      <c r="C198" t="s">
        <v>16</v>
      </c>
      <c r="D198">
        <v>3</v>
      </c>
      <c r="E198">
        <v>7.46</v>
      </c>
      <c r="H198">
        <v>7.15</v>
      </c>
      <c r="I198">
        <v>19</v>
      </c>
    </row>
    <row r="199" spans="1:9" x14ac:dyDescent="0.25">
      <c r="A199" s="6">
        <v>45197</v>
      </c>
      <c r="B199" s="6" t="s">
        <v>57</v>
      </c>
      <c r="C199" t="s">
        <v>16</v>
      </c>
      <c r="D199">
        <v>6</v>
      </c>
      <c r="E199">
        <v>7.11</v>
      </c>
      <c r="H199">
        <v>7.11</v>
      </c>
      <c r="I199">
        <v>19</v>
      </c>
    </row>
    <row r="200" spans="1:9" x14ac:dyDescent="0.25">
      <c r="A200" s="6">
        <v>45197</v>
      </c>
      <c r="B200" s="6" t="s">
        <v>57</v>
      </c>
      <c r="C200" t="s">
        <v>16</v>
      </c>
      <c r="D200">
        <v>9</v>
      </c>
      <c r="E200">
        <v>6.84</v>
      </c>
      <c r="H200">
        <v>7.09</v>
      </c>
      <c r="I200">
        <v>18.899999999999999</v>
      </c>
    </row>
    <row r="201" spans="1:9" x14ac:dyDescent="0.25">
      <c r="A201" s="6">
        <v>45197</v>
      </c>
      <c r="B201" s="6" t="s">
        <v>57</v>
      </c>
      <c r="C201" t="s">
        <v>16</v>
      </c>
      <c r="D201">
        <v>12</v>
      </c>
      <c r="E201">
        <v>7.14</v>
      </c>
      <c r="H201">
        <v>6.96</v>
      </c>
      <c r="I201">
        <v>18.8</v>
      </c>
    </row>
    <row r="202" spans="1:9" x14ac:dyDescent="0.25">
      <c r="A202" s="6">
        <v>45197</v>
      </c>
      <c r="B202" s="6" t="s">
        <v>57</v>
      </c>
      <c r="C202" t="s">
        <v>16</v>
      </c>
      <c r="D202">
        <v>15</v>
      </c>
      <c r="E202">
        <v>-0.04</v>
      </c>
      <c r="H202">
        <v>6.44</v>
      </c>
      <c r="I202">
        <v>7.5</v>
      </c>
    </row>
    <row r="203" spans="1:9" x14ac:dyDescent="0.25">
      <c r="A203" s="6">
        <v>45197</v>
      </c>
      <c r="B203" s="6" t="s">
        <v>57</v>
      </c>
      <c r="C203" t="s">
        <v>16</v>
      </c>
      <c r="D203">
        <v>18.5</v>
      </c>
      <c r="E203">
        <v>-0.11</v>
      </c>
      <c r="H203">
        <v>6.44</v>
      </c>
      <c r="I203">
        <v>6.8</v>
      </c>
    </row>
    <row r="204" spans="1:9" x14ac:dyDescent="0.25">
      <c r="A204" s="6">
        <v>45197</v>
      </c>
      <c r="B204" s="6" t="s">
        <v>57</v>
      </c>
      <c r="C204" t="s">
        <v>16</v>
      </c>
      <c r="D204">
        <v>21.5</v>
      </c>
      <c r="E204">
        <v>-0.12</v>
      </c>
      <c r="H204">
        <v>6.49</v>
      </c>
      <c r="I204">
        <v>6.6</v>
      </c>
    </row>
    <row r="205" spans="1:9" x14ac:dyDescent="0.25">
      <c r="A205" s="6">
        <v>44318</v>
      </c>
      <c r="B205" s="6" t="s">
        <v>57</v>
      </c>
      <c r="C205" t="s">
        <v>19</v>
      </c>
      <c r="D205">
        <v>3</v>
      </c>
      <c r="E205">
        <v>8.7200000000000006</v>
      </c>
      <c r="F205">
        <v>122</v>
      </c>
      <c r="G205">
        <v>100.7</v>
      </c>
      <c r="H205">
        <v>7.56</v>
      </c>
      <c r="I205" s="2">
        <v>13.888888888888889</v>
      </c>
    </row>
    <row r="206" spans="1:9" x14ac:dyDescent="0.25">
      <c r="A206" s="6">
        <v>44318</v>
      </c>
      <c r="B206" s="6" t="s">
        <v>57</v>
      </c>
      <c r="C206" t="s">
        <v>19</v>
      </c>
      <c r="D206">
        <v>6</v>
      </c>
      <c r="E206">
        <v>9.44</v>
      </c>
      <c r="F206">
        <v>117.9</v>
      </c>
      <c r="G206">
        <v>100.2</v>
      </c>
      <c r="H206">
        <v>7.56</v>
      </c>
      <c r="I206" s="2">
        <v>12.5</v>
      </c>
    </row>
    <row r="207" spans="1:9" x14ac:dyDescent="0.25">
      <c r="A207" s="6">
        <v>44368</v>
      </c>
      <c r="B207" s="6" t="s">
        <v>57</v>
      </c>
      <c r="C207" t="s">
        <v>19</v>
      </c>
      <c r="D207">
        <v>3</v>
      </c>
      <c r="E207">
        <v>6.76</v>
      </c>
      <c r="F207">
        <v>156.30000000000001</v>
      </c>
      <c r="G207">
        <v>102.7</v>
      </c>
      <c r="H207">
        <v>7.66</v>
      </c>
      <c r="I207" s="2">
        <v>24.388888888888893</v>
      </c>
    </row>
    <row r="208" spans="1:9" x14ac:dyDescent="0.25">
      <c r="A208" s="6">
        <v>44368</v>
      </c>
      <c r="B208" s="6" t="s">
        <v>57</v>
      </c>
      <c r="C208" t="s">
        <v>19</v>
      </c>
      <c r="D208">
        <v>6</v>
      </c>
      <c r="E208">
        <v>9.0299999999999994</v>
      </c>
      <c r="F208">
        <v>134.80000000000001</v>
      </c>
      <c r="G208">
        <v>101.1</v>
      </c>
      <c r="H208">
        <v>7.75</v>
      </c>
      <c r="I208" s="2">
        <v>18.000000000000004</v>
      </c>
    </row>
    <row r="209" spans="1:9" x14ac:dyDescent="0.25">
      <c r="A209" s="6">
        <v>44368</v>
      </c>
      <c r="B209" s="6" t="s">
        <v>57</v>
      </c>
      <c r="C209" t="s">
        <v>19</v>
      </c>
      <c r="D209">
        <v>9</v>
      </c>
      <c r="E209">
        <v>10.06</v>
      </c>
      <c r="F209">
        <v>113</v>
      </c>
      <c r="G209">
        <v>100.6</v>
      </c>
      <c r="H209">
        <v>7.57</v>
      </c>
      <c r="I209" s="2">
        <v>10.888888888888889</v>
      </c>
    </row>
    <row r="210" spans="1:9" x14ac:dyDescent="0.25">
      <c r="A210" s="6">
        <v>44368</v>
      </c>
      <c r="B210" s="6" t="s">
        <v>57</v>
      </c>
      <c r="C210" t="s">
        <v>19</v>
      </c>
      <c r="D210">
        <v>12</v>
      </c>
      <c r="E210">
        <v>8.11</v>
      </c>
      <c r="F210">
        <v>104.3</v>
      </c>
      <c r="G210">
        <v>100.3</v>
      </c>
      <c r="H210">
        <v>7.2</v>
      </c>
      <c r="I210" s="2">
        <v>7.9999999999999991</v>
      </c>
    </row>
    <row r="211" spans="1:9" x14ac:dyDescent="0.25">
      <c r="A211" s="6">
        <v>44396</v>
      </c>
      <c r="B211" s="6" t="s">
        <v>57</v>
      </c>
      <c r="C211" t="s">
        <v>19</v>
      </c>
      <c r="D211">
        <v>3</v>
      </c>
      <c r="E211">
        <v>6.03</v>
      </c>
      <c r="F211">
        <v>167</v>
      </c>
      <c r="G211">
        <v>104.1</v>
      </c>
      <c r="H211">
        <v>2.97</v>
      </c>
      <c r="I211" s="2">
        <v>27.222222222222221</v>
      </c>
    </row>
    <row r="212" spans="1:9" x14ac:dyDescent="0.25">
      <c r="A212" s="6">
        <v>44396</v>
      </c>
      <c r="B212" s="6" t="s">
        <v>57</v>
      </c>
      <c r="C212" t="s">
        <v>19</v>
      </c>
      <c r="D212">
        <v>6</v>
      </c>
      <c r="E212">
        <v>7.04</v>
      </c>
      <c r="F212">
        <v>144.1</v>
      </c>
      <c r="G212">
        <v>102.1</v>
      </c>
      <c r="H212">
        <v>7.65</v>
      </c>
      <c r="I212" s="2">
        <v>20.388888888888889</v>
      </c>
    </row>
    <row r="213" spans="1:9" x14ac:dyDescent="0.25">
      <c r="A213" s="6">
        <v>44396</v>
      </c>
      <c r="B213" s="6" t="s">
        <v>57</v>
      </c>
      <c r="C213" t="s">
        <v>19</v>
      </c>
      <c r="D213">
        <v>9</v>
      </c>
      <c r="E213">
        <v>8.8000000000000007</v>
      </c>
      <c r="F213">
        <v>120.4</v>
      </c>
      <c r="G213">
        <v>101.1</v>
      </c>
      <c r="H213">
        <v>7.56</v>
      </c>
      <c r="I213" s="2">
        <v>13.166666666666668</v>
      </c>
    </row>
    <row r="214" spans="1:9" x14ac:dyDescent="0.25">
      <c r="A214" s="6">
        <v>44396</v>
      </c>
      <c r="B214" s="6" t="s">
        <v>57</v>
      </c>
      <c r="C214" t="s">
        <v>19</v>
      </c>
      <c r="D214">
        <v>12</v>
      </c>
      <c r="E214">
        <v>6.83</v>
      </c>
      <c r="F214">
        <v>105.7</v>
      </c>
      <c r="G214">
        <v>101.2</v>
      </c>
      <c r="H214">
        <v>7.32</v>
      </c>
      <c r="I214" s="2">
        <v>8.1666666666666679</v>
      </c>
    </row>
    <row r="215" spans="1:9" x14ac:dyDescent="0.25">
      <c r="A215" s="6">
        <v>44431</v>
      </c>
      <c r="B215" s="6" t="s">
        <v>57</v>
      </c>
      <c r="C215" t="s">
        <v>19</v>
      </c>
      <c r="D215">
        <v>3</v>
      </c>
      <c r="E215">
        <v>6</v>
      </c>
      <c r="F215">
        <v>162</v>
      </c>
      <c r="G215">
        <v>103</v>
      </c>
      <c r="H215">
        <v>8</v>
      </c>
      <c r="I215" s="2">
        <v>26.111111111111111</v>
      </c>
    </row>
    <row r="216" spans="1:9" x14ac:dyDescent="0.25">
      <c r="A216" s="6">
        <v>44431</v>
      </c>
      <c r="B216" s="6" t="s">
        <v>57</v>
      </c>
      <c r="C216" t="s">
        <v>19</v>
      </c>
      <c r="D216">
        <v>6</v>
      </c>
      <c r="E216">
        <v>6</v>
      </c>
      <c r="F216">
        <v>162</v>
      </c>
      <c r="G216">
        <v>103</v>
      </c>
      <c r="H216">
        <v>8</v>
      </c>
      <c r="I216" s="2">
        <v>26.111111111111111</v>
      </c>
    </row>
    <row r="217" spans="1:9" x14ac:dyDescent="0.25">
      <c r="A217" s="6">
        <v>44431</v>
      </c>
      <c r="B217" s="6" t="s">
        <v>57</v>
      </c>
      <c r="C217" t="s">
        <v>19</v>
      </c>
      <c r="D217">
        <v>9</v>
      </c>
      <c r="E217">
        <v>8</v>
      </c>
      <c r="F217">
        <v>125</v>
      </c>
      <c r="G217">
        <v>101</v>
      </c>
      <c r="H217">
        <v>7.5</v>
      </c>
      <c r="I217" s="2">
        <v>15</v>
      </c>
    </row>
    <row r="218" spans="1:9" x14ac:dyDescent="0.25">
      <c r="A218" s="6">
        <v>44431</v>
      </c>
      <c r="B218" s="6" t="s">
        <v>57</v>
      </c>
      <c r="C218" t="s">
        <v>19</v>
      </c>
      <c r="D218">
        <v>12</v>
      </c>
      <c r="E218">
        <v>7</v>
      </c>
      <c r="F218">
        <v>110</v>
      </c>
      <c r="G218">
        <v>101</v>
      </c>
      <c r="H218">
        <v>7</v>
      </c>
      <c r="I218" s="2">
        <v>9.4444444444444446</v>
      </c>
    </row>
    <row r="219" spans="1:9" x14ac:dyDescent="0.25">
      <c r="A219" s="6">
        <v>44468</v>
      </c>
      <c r="B219" s="6" t="s">
        <v>57</v>
      </c>
      <c r="C219" t="s">
        <v>19</v>
      </c>
      <c r="D219">
        <v>3</v>
      </c>
      <c r="E219">
        <v>5.6</v>
      </c>
      <c r="F219">
        <v>137.80000000000001</v>
      </c>
      <c r="G219">
        <v>96.4</v>
      </c>
      <c r="H219">
        <v>7.41</v>
      </c>
      <c r="I219" s="2">
        <v>21.277777777777775</v>
      </c>
    </row>
    <row r="220" spans="1:9" x14ac:dyDescent="0.25">
      <c r="A220" s="6">
        <v>44468</v>
      </c>
      <c r="B220" s="6" t="s">
        <v>57</v>
      </c>
      <c r="C220" t="s">
        <v>19</v>
      </c>
      <c r="D220">
        <v>6</v>
      </c>
      <c r="E220">
        <v>5.86</v>
      </c>
      <c r="F220">
        <v>137</v>
      </c>
      <c r="G220">
        <v>96.4</v>
      </c>
      <c r="H220">
        <v>7.4</v>
      </c>
      <c r="I220" s="2">
        <v>21.277777777777775</v>
      </c>
    </row>
    <row r="221" spans="1:9" x14ac:dyDescent="0.25">
      <c r="A221" s="6">
        <v>44468</v>
      </c>
      <c r="B221" s="6" t="s">
        <v>57</v>
      </c>
      <c r="C221" t="s">
        <v>19</v>
      </c>
      <c r="D221">
        <v>9</v>
      </c>
      <c r="E221">
        <v>2.81</v>
      </c>
      <c r="F221">
        <v>134.6</v>
      </c>
      <c r="G221">
        <v>99.9</v>
      </c>
      <c r="H221">
        <v>6.82</v>
      </c>
      <c r="I221" s="2">
        <v>18.333333333333332</v>
      </c>
    </row>
    <row r="222" spans="1:9" x14ac:dyDescent="0.25">
      <c r="A222" s="6">
        <v>44468</v>
      </c>
      <c r="B222" s="6" t="s">
        <v>57</v>
      </c>
      <c r="C222" t="s">
        <v>19</v>
      </c>
      <c r="D222">
        <v>12</v>
      </c>
      <c r="E222">
        <v>3.73</v>
      </c>
      <c r="F222">
        <v>116</v>
      </c>
      <c r="G222">
        <v>101.6</v>
      </c>
      <c r="H222">
        <v>6.76</v>
      </c>
      <c r="I222" s="2">
        <v>11.666666666666666</v>
      </c>
    </row>
    <row r="223" spans="1:9" x14ac:dyDescent="0.25">
      <c r="A223" s="6">
        <v>44683</v>
      </c>
      <c r="B223" s="6" t="s">
        <v>57</v>
      </c>
      <c r="C223" t="s">
        <v>19</v>
      </c>
      <c r="D223">
        <v>3</v>
      </c>
      <c r="E223">
        <v>8.76</v>
      </c>
      <c r="F223">
        <v>118.1</v>
      </c>
      <c r="G223">
        <v>102.3</v>
      </c>
      <c r="H223">
        <v>8.2799999999999994</v>
      </c>
      <c r="I223" s="2">
        <v>11.944444444444445</v>
      </c>
    </row>
    <row r="224" spans="1:9" x14ac:dyDescent="0.25">
      <c r="A224" s="6">
        <v>44683</v>
      </c>
      <c r="B224" s="6" t="s">
        <v>57</v>
      </c>
      <c r="C224" t="s">
        <v>19</v>
      </c>
      <c r="D224">
        <v>6</v>
      </c>
      <c r="E224">
        <v>9.11</v>
      </c>
      <c r="F224">
        <v>116.1</v>
      </c>
      <c r="G224">
        <v>102.6</v>
      </c>
      <c r="H224">
        <v>8.44</v>
      </c>
      <c r="I224" s="2">
        <v>11.222222222222223</v>
      </c>
    </row>
    <row r="225" spans="1:9" x14ac:dyDescent="0.25">
      <c r="A225" s="6">
        <v>44719</v>
      </c>
      <c r="B225" s="6" t="s">
        <v>57</v>
      </c>
      <c r="C225" t="s">
        <v>19</v>
      </c>
      <c r="D225">
        <v>3</v>
      </c>
      <c r="E225">
        <v>6.35</v>
      </c>
      <c r="F225">
        <v>155</v>
      </c>
      <c r="G225">
        <v>103.2</v>
      </c>
      <c r="H225">
        <v>8.0299999999999994</v>
      </c>
      <c r="I225" s="2">
        <v>23.888888888888889</v>
      </c>
    </row>
    <row r="226" spans="1:9" x14ac:dyDescent="0.25">
      <c r="A226" s="6">
        <v>44719</v>
      </c>
      <c r="B226" s="6" t="s">
        <v>57</v>
      </c>
      <c r="C226" t="s">
        <v>19</v>
      </c>
      <c r="D226">
        <v>6</v>
      </c>
      <c r="E226">
        <v>8.91</v>
      </c>
      <c r="F226">
        <v>125.8</v>
      </c>
      <c r="G226">
        <v>101</v>
      </c>
      <c r="H226">
        <v>8.6</v>
      </c>
      <c r="I226" s="2">
        <v>15</v>
      </c>
    </row>
    <row r="227" spans="1:9" x14ac:dyDescent="0.25">
      <c r="A227" s="6">
        <v>44768</v>
      </c>
      <c r="B227" s="6" t="s">
        <v>57</v>
      </c>
      <c r="C227" t="s">
        <v>19</v>
      </c>
      <c r="D227">
        <v>3</v>
      </c>
      <c r="E227">
        <v>5.18</v>
      </c>
      <c r="F227">
        <v>172.2</v>
      </c>
      <c r="G227">
        <v>106.2</v>
      </c>
      <c r="H227">
        <v>8.1199999999999992</v>
      </c>
      <c r="I227" s="2">
        <v>27.833333333333329</v>
      </c>
    </row>
    <row r="228" spans="1:9" x14ac:dyDescent="0.25">
      <c r="A228" s="6">
        <v>44768</v>
      </c>
      <c r="B228" s="6" t="s">
        <v>57</v>
      </c>
      <c r="C228" t="s">
        <v>19</v>
      </c>
      <c r="D228">
        <v>6</v>
      </c>
      <c r="E228">
        <v>7.2</v>
      </c>
      <c r="F228">
        <v>147.19999999999999</v>
      </c>
      <c r="G228">
        <v>102.7</v>
      </c>
      <c r="H228">
        <v>8.0399999999999991</v>
      </c>
      <c r="I228" s="2">
        <v>21.333333333333336</v>
      </c>
    </row>
    <row r="229" spans="1:9" x14ac:dyDescent="0.25">
      <c r="A229" s="6">
        <v>44768</v>
      </c>
      <c r="B229" s="6" t="s">
        <v>57</v>
      </c>
      <c r="C229" t="s">
        <v>19</v>
      </c>
      <c r="D229">
        <v>9</v>
      </c>
      <c r="E229">
        <v>8.67</v>
      </c>
      <c r="F229">
        <v>119.8</v>
      </c>
      <c r="G229">
        <v>102.8</v>
      </c>
      <c r="H229">
        <v>7.97</v>
      </c>
      <c r="I229" s="2">
        <v>12.277777777777779</v>
      </c>
    </row>
    <row r="230" spans="1:9" x14ac:dyDescent="0.25">
      <c r="A230" s="6">
        <v>44802</v>
      </c>
      <c r="B230" s="6" t="s">
        <v>57</v>
      </c>
      <c r="C230" t="s">
        <v>19</v>
      </c>
      <c r="D230">
        <v>3</v>
      </c>
      <c r="E230">
        <v>5.49</v>
      </c>
      <c r="F230">
        <v>168.3</v>
      </c>
      <c r="G230">
        <v>107</v>
      </c>
      <c r="H230">
        <v>8.68</v>
      </c>
      <c r="I230" s="2">
        <v>26.111111111111111</v>
      </c>
    </row>
    <row r="231" spans="1:9" x14ac:dyDescent="0.25">
      <c r="A231" s="6">
        <v>44802</v>
      </c>
      <c r="B231" s="6" t="s">
        <v>57</v>
      </c>
      <c r="C231" t="s">
        <v>19</v>
      </c>
      <c r="D231">
        <v>6</v>
      </c>
      <c r="E231">
        <v>5.17</v>
      </c>
      <c r="F231">
        <v>153</v>
      </c>
      <c r="G231">
        <v>104.9</v>
      </c>
      <c r="H231">
        <v>8.1199999999999992</v>
      </c>
      <c r="I231" s="2">
        <v>23.000000000000004</v>
      </c>
    </row>
    <row r="232" spans="1:9" x14ac:dyDescent="0.25">
      <c r="A232" s="6">
        <v>44802</v>
      </c>
      <c r="B232" s="6" t="s">
        <v>57</v>
      </c>
      <c r="C232" t="s">
        <v>19</v>
      </c>
      <c r="D232">
        <v>9</v>
      </c>
      <c r="E232">
        <v>5.8</v>
      </c>
      <c r="F232">
        <v>119.7</v>
      </c>
      <c r="G232">
        <v>103.6</v>
      </c>
      <c r="H232">
        <v>7.76</v>
      </c>
      <c r="I232" s="2">
        <v>12</v>
      </c>
    </row>
    <row r="233" spans="1:9" x14ac:dyDescent="0.25">
      <c r="A233" s="6">
        <v>44840</v>
      </c>
      <c r="B233" s="6" t="s">
        <v>57</v>
      </c>
      <c r="C233" t="s">
        <v>19</v>
      </c>
      <c r="D233">
        <v>3</v>
      </c>
      <c r="E233">
        <v>5.61</v>
      </c>
      <c r="F233">
        <v>133.80000000000001</v>
      </c>
      <c r="G233">
        <v>103.2</v>
      </c>
      <c r="H233">
        <v>7.21</v>
      </c>
      <c r="I233" s="2">
        <v>16.666666666666668</v>
      </c>
    </row>
    <row r="234" spans="1:9" x14ac:dyDescent="0.25">
      <c r="A234" s="6">
        <v>44840</v>
      </c>
      <c r="B234" s="6" t="s">
        <v>57</v>
      </c>
      <c r="C234" t="s">
        <v>19</v>
      </c>
      <c r="D234">
        <v>6</v>
      </c>
      <c r="E234">
        <v>5.54</v>
      </c>
      <c r="F234">
        <v>133.69999999999999</v>
      </c>
      <c r="G234">
        <v>103.5</v>
      </c>
      <c r="H234">
        <v>7.26</v>
      </c>
      <c r="I234" s="2">
        <v>16.611111111111111</v>
      </c>
    </row>
    <row r="235" spans="1:9" x14ac:dyDescent="0.25">
      <c r="A235" s="6">
        <v>44840</v>
      </c>
      <c r="B235" s="6" t="s">
        <v>57</v>
      </c>
      <c r="C235" t="s">
        <v>19</v>
      </c>
      <c r="D235">
        <v>9</v>
      </c>
      <c r="E235">
        <v>4.9000000000000004</v>
      </c>
      <c r="F235">
        <v>130.4</v>
      </c>
      <c r="G235">
        <v>103.8</v>
      </c>
      <c r="H235">
        <v>7.1</v>
      </c>
      <c r="I235" s="2">
        <v>15.777777777777777</v>
      </c>
    </row>
    <row r="236" spans="1:9" x14ac:dyDescent="0.25">
      <c r="A236" s="6">
        <v>45055</v>
      </c>
      <c r="B236" s="6" t="s">
        <v>57</v>
      </c>
      <c r="C236" t="s">
        <v>19</v>
      </c>
      <c r="D236">
        <v>1</v>
      </c>
      <c r="E236">
        <v>9.76</v>
      </c>
      <c r="F236">
        <v>134.30000000000001</v>
      </c>
      <c r="H236">
        <v>7.93</v>
      </c>
      <c r="I236" s="2">
        <v>16.277777777777775</v>
      </c>
    </row>
    <row r="237" spans="1:9" x14ac:dyDescent="0.25">
      <c r="A237" s="6">
        <v>45055</v>
      </c>
      <c r="B237" s="6" t="s">
        <v>57</v>
      </c>
      <c r="C237" t="s">
        <v>19</v>
      </c>
      <c r="D237">
        <v>3</v>
      </c>
      <c r="E237">
        <v>10.61</v>
      </c>
      <c r="F237">
        <v>130</v>
      </c>
      <c r="H237">
        <v>8.32</v>
      </c>
      <c r="I237" s="2">
        <v>15.111111111111112</v>
      </c>
    </row>
    <row r="238" spans="1:9" x14ac:dyDescent="0.25">
      <c r="A238" s="6">
        <v>45055</v>
      </c>
      <c r="B238" s="6" t="s">
        <v>57</v>
      </c>
      <c r="C238" t="s">
        <v>19</v>
      </c>
      <c r="D238">
        <v>6</v>
      </c>
      <c r="E238">
        <v>11.34</v>
      </c>
      <c r="F238">
        <v>123.8</v>
      </c>
      <c r="H238">
        <v>8.99</v>
      </c>
      <c r="I238" s="2">
        <v>13.166666666666668</v>
      </c>
    </row>
    <row r="239" spans="1:9" x14ac:dyDescent="0.25">
      <c r="A239" s="6">
        <v>45055</v>
      </c>
      <c r="B239" s="6" t="s">
        <v>57</v>
      </c>
      <c r="C239" t="s">
        <v>19</v>
      </c>
      <c r="D239">
        <v>9</v>
      </c>
      <c r="E239">
        <v>13.04</v>
      </c>
      <c r="F239">
        <v>113.9</v>
      </c>
      <c r="H239">
        <v>8.6300000000000008</v>
      </c>
      <c r="I239" s="2">
        <v>9.6111111111111089</v>
      </c>
    </row>
    <row r="240" spans="1:9" x14ac:dyDescent="0.25">
      <c r="A240" s="6">
        <v>44318</v>
      </c>
      <c r="B240" s="6" t="s">
        <v>57</v>
      </c>
      <c r="C240" t="s">
        <v>22</v>
      </c>
      <c r="D240">
        <v>6</v>
      </c>
      <c r="E240">
        <v>9.74</v>
      </c>
      <c r="F240">
        <v>117</v>
      </c>
      <c r="G240">
        <v>101.07</v>
      </c>
      <c r="H240">
        <v>7.6</v>
      </c>
      <c r="I240" s="2">
        <v>12.222222222222221</v>
      </c>
    </row>
    <row r="241" spans="1:9" x14ac:dyDescent="0.25">
      <c r="A241" s="6">
        <v>44368</v>
      </c>
      <c r="B241" s="6" t="s">
        <v>57</v>
      </c>
      <c r="C241" t="s">
        <v>22</v>
      </c>
      <c r="D241">
        <v>3</v>
      </c>
      <c r="E241">
        <v>6.75</v>
      </c>
      <c r="F241">
        <v>156.4</v>
      </c>
      <c r="G241">
        <v>102.5</v>
      </c>
      <c r="H241">
        <v>7.6</v>
      </c>
      <c r="I241" s="2">
        <v>24.555555555555557</v>
      </c>
    </row>
    <row r="242" spans="1:9" x14ac:dyDescent="0.25">
      <c r="A242" s="6">
        <v>44368</v>
      </c>
      <c r="B242" s="6" t="s">
        <v>57</v>
      </c>
      <c r="C242" t="s">
        <v>22</v>
      </c>
      <c r="D242">
        <v>6</v>
      </c>
      <c r="E242">
        <v>9.2200000000000006</v>
      </c>
      <c r="F242">
        <v>133.1</v>
      </c>
      <c r="G242">
        <v>101.5</v>
      </c>
      <c r="H242">
        <v>7.69</v>
      </c>
      <c r="I242" s="2">
        <v>17.277777777777779</v>
      </c>
    </row>
    <row r="243" spans="1:9" x14ac:dyDescent="0.25">
      <c r="A243" s="6">
        <v>44396</v>
      </c>
      <c r="B243" s="6" t="s">
        <v>57</v>
      </c>
      <c r="C243" t="s">
        <v>22</v>
      </c>
      <c r="D243">
        <v>3</v>
      </c>
      <c r="E243">
        <v>6.01</v>
      </c>
      <c r="F243">
        <v>167.5</v>
      </c>
      <c r="G243">
        <v>104.4</v>
      </c>
      <c r="H243">
        <v>7.82</v>
      </c>
      <c r="I243" s="2">
        <v>27.222222222222221</v>
      </c>
    </row>
    <row r="244" spans="1:9" x14ac:dyDescent="0.25">
      <c r="A244" s="6">
        <v>44396</v>
      </c>
      <c r="B244" s="6" t="s">
        <v>57</v>
      </c>
      <c r="C244" t="s">
        <v>22</v>
      </c>
      <c r="D244">
        <v>6</v>
      </c>
      <c r="E244">
        <v>7.11</v>
      </c>
      <c r="F244">
        <v>143.30000000000001</v>
      </c>
      <c r="G244">
        <v>102.1</v>
      </c>
      <c r="H244">
        <v>7.57</v>
      </c>
      <c r="I244" s="2">
        <v>20.500000000000004</v>
      </c>
    </row>
    <row r="245" spans="1:9" x14ac:dyDescent="0.25">
      <c r="A245" s="6">
        <v>44431</v>
      </c>
      <c r="B245" s="6" t="s">
        <v>57</v>
      </c>
      <c r="C245" t="s">
        <v>22</v>
      </c>
      <c r="D245">
        <v>3</v>
      </c>
      <c r="E245">
        <v>6.5</v>
      </c>
      <c r="F245">
        <v>162</v>
      </c>
      <c r="G245">
        <v>103</v>
      </c>
      <c r="H245">
        <v>8</v>
      </c>
      <c r="I245" s="2">
        <v>26.111111111111111</v>
      </c>
    </row>
    <row r="246" spans="1:9" x14ac:dyDescent="0.25">
      <c r="A246" s="6">
        <v>44431</v>
      </c>
      <c r="B246" s="6" t="s">
        <v>57</v>
      </c>
      <c r="C246" t="s">
        <v>22</v>
      </c>
      <c r="D246">
        <v>6</v>
      </c>
      <c r="E246">
        <v>5.4</v>
      </c>
      <c r="F246">
        <v>157</v>
      </c>
      <c r="G246">
        <v>103</v>
      </c>
      <c r="H246">
        <v>7</v>
      </c>
      <c r="I246" s="2">
        <v>25</v>
      </c>
    </row>
    <row r="247" spans="1:9" x14ac:dyDescent="0.25">
      <c r="A247" s="6">
        <v>44431</v>
      </c>
      <c r="B247" s="6" t="s">
        <v>57</v>
      </c>
      <c r="C247" t="s">
        <v>22</v>
      </c>
      <c r="D247">
        <v>9</v>
      </c>
      <c r="E247">
        <v>7.7</v>
      </c>
      <c r="F247">
        <v>123</v>
      </c>
      <c r="G247">
        <v>101</v>
      </c>
      <c r="H247">
        <v>7</v>
      </c>
      <c r="I247" s="2">
        <v>14.444444444444445</v>
      </c>
    </row>
    <row r="248" spans="1:9" x14ac:dyDescent="0.25">
      <c r="A248" s="6">
        <v>44468</v>
      </c>
      <c r="B248" s="6" t="s">
        <v>57</v>
      </c>
      <c r="C248" t="s">
        <v>22</v>
      </c>
      <c r="D248">
        <v>3</v>
      </c>
      <c r="E248">
        <v>5.85</v>
      </c>
      <c r="F248">
        <v>137.6</v>
      </c>
      <c r="G248">
        <v>96.3</v>
      </c>
      <c r="H248">
        <v>7.43</v>
      </c>
      <c r="I248" s="2">
        <v>21.277777777777775</v>
      </c>
    </row>
    <row r="249" spans="1:9" x14ac:dyDescent="0.25">
      <c r="A249" s="6">
        <v>44468</v>
      </c>
      <c r="B249" s="6" t="s">
        <v>57</v>
      </c>
      <c r="C249" t="s">
        <v>22</v>
      </c>
      <c r="D249">
        <v>6</v>
      </c>
      <c r="E249">
        <v>5.87</v>
      </c>
      <c r="F249">
        <v>37.5</v>
      </c>
      <c r="G249">
        <v>96.3</v>
      </c>
      <c r="H249">
        <v>7.42</v>
      </c>
      <c r="I249" s="2">
        <v>21.277777777777775</v>
      </c>
    </row>
    <row r="250" spans="1:9" x14ac:dyDescent="0.25">
      <c r="A250" s="6">
        <v>44683</v>
      </c>
      <c r="B250" s="6" t="s">
        <v>57</v>
      </c>
      <c r="C250" t="s">
        <v>22</v>
      </c>
      <c r="D250">
        <v>6</v>
      </c>
      <c r="E250">
        <v>9.34</v>
      </c>
      <c r="F250">
        <v>116</v>
      </c>
      <c r="G250">
        <v>102.4</v>
      </c>
      <c r="H250">
        <v>8.5299999999999994</v>
      </c>
      <c r="I250" s="2">
        <v>11.222222222222223</v>
      </c>
    </row>
    <row r="251" spans="1:9" x14ac:dyDescent="0.25">
      <c r="A251" s="6">
        <v>44719</v>
      </c>
      <c r="B251" s="6" t="s">
        <v>57</v>
      </c>
      <c r="C251" t="s">
        <v>22</v>
      </c>
      <c r="D251">
        <v>3</v>
      </c>
      <c r="E251">
        <v>6.6</v>
      </c>
      <c r="F251">
        <v>155.5</v>
      </c>
      <c r="G251">
        <v>103.4</v>
      </c>
      <c r="H251">
        <v>8.27</v>
      </c>
      <c r="I251" s="2">
        <v>23.888888888888889</v>
      </c>
    </row>
    <row r="252" spans="1:9" x14ac:dyDescent="0.25">
      <c r="A252" s="6">
        <v>44719</v>
      </c>
      <c r="B252" s="6" t="s">
        <v>57</v>
      </c>
      <c r="C252" t="s">
        <v>22</v>
      </c>
      <c r="D252">
        <v>6</v>
      </c>
      <c r="E252">
        <v>9.34</v>
      </c>
      <c r="F252">
        <v>125.2</v>
      </c>
      <c r="G252">
        <v>101.2</v>
      </c>
      <c r="H252">
        <v>8.93</v>
      </c>
      <c r="I252" s="2">
        <v>14.722222222222221</v>
      </c>
    </row>
    <row r="253" spans="1:9" x14ac:dyDescent="0.25">
      <c r="A253" s="6">
        <v>44768</v>
      </c>
      <c r="B253" s="6" t="s">
        <v>57</v>
      </c>
      <c r="C253" t="s">
        <v>22</v>
      </c>
      <c r="D253">
        <v>3</v>
      </c>
      <c r="E253">
        <v>5.74</v>
      </c>
      <c r="F253">
        <v>171.9</v>
      </c>
      <c r="G253">
        <v>106</v>
      </c>
      <c r="H253">
        <v>7.93</v>
      </c>
      <c r="I253" s="2">
        <v>27.833333333333329</v>
      </c>
    </row>
    <row r="254" spans="1:9" x14ac:dyDescent="0.25">
      <c r="A254" s="6">
        <v>44768</v>
      </c>
      <c r="B254" s="6" t="s">
        <v>57</v>
      </c>
      <c r="C254" t="s">
        <v>22</v>
      </c>
      <c r="D254">
        <v>6</v>
      </c>
      <c r="E254">
        <v>7.06</v>
      </c>
      <c r="F254">
        <v>150.4</v>
      </c>
      <c r="G254">
        <v>102.2</v>
      </c>
      <c r="H254">
        <v>7.7</v>
      </c>
      <c r="I254" s="2">
        <v>22.722222222222225</v>
      </c>
    </row>
    <row r="255" spans="1:9" x14ac:dyDescent="0.25">
      <c r="A255" s="6">
        <v>44802</v>
      </c>
      <c r="B255" s="6" t="s">
        <v>57</v>
      </c>
      <c r="C255" t="s">
        <v>22</v>
      </c>
      <c r="D255">
        <v>3</v>
      </c>
      <c r="E255">
        <v>5.68</v>
      </c>
      <c r="F255">
        <v>168.9</v>
      </c>
      <c r="G255">
        <v>107.2</v>
      </c>
      <c r="H255">
        <v>8.69</v>
      </c>
      <c r="I255" s="2">
        <v>26.111111111111111</v>
      </c>
    </row>
    <row r="256" spans="1:9" x14ac:dyDescent="0.25">
      <c r="A256" s="6">
        <v>44802</v>
      </c>
      <c r="B256" s="6" t="s">
        <v>57</v>
      </c>
      <c r="C256" t="s">
        <v>22</v>
      </c>
      <c r="D256">
        <v>6</v>
      </c>
      <c r="E256">
        <v>5.41</v>
      </c>
      <c r="F256">
        <v>157</v>
      </c>
      <c r="G256">
        <v>104.7</v>
      </c>
      <c r="H256">
        <v>8.1</v>
      </c>
      <c r="I256" s="2">
        <v>23.722222222222225</v>
      </c>
    </row>
    <row r="257" spans="1:9" x14ac:dyDescent="0.25">
      <c r="A257" s="6">
        <v>44840</v>
      </c>
      <c r="B257" s="6" t="s">
        <v>57</v>
      </c>
      <c r="C257" t="s">
        <v>22</v>
      </c>
      <c r="D257">
        <v>3</v>
      </c>
      <c r="E257">
        <v>6.31</v>
      </c>
      <c r="F257">
        <v>134.30000000000001</v>
      </c>
      <c r="G257">
        <v>103.8</v>
      </c>
      <c r="H257">
        <v>7.37</v>
      </c>
      <c r="I257" s="2">
        <v>16.722222222222221</v>
      </c>
    </row>
    <row r="258" spans="1:9" x14ac:dyDescent="0.25">
      <c r="A258" s="6">
        <v>44840</v>
      </c>
      <c r="B258" s="6" t="s">
        <v>57</v>
      </c>
      <c r="C258" t="s">
        <v>22</v>
      </c>
      <c r="D258">
        <v>6</v>
      </c>
      <c r="E258">
        <v>6.32</v>
      </c>
      <c r="F258">
        <v>134.1</v>
      </c>
      <c r="G258">
        <v>103.7</v>
      </c>
      <c r="H258">
        <v>7.38</v>
      </c>
      <c r="I258" s="2">
        <v>16.611111111111111</v>
      </c>
    </row>
    <row r="259" spans="1:9" x14ac:dyDescent="0.25">
      <c r="A259" s="6">
        <v>45055</v>
      </c>
      <c r="B259" s="6" t="s">
        <v>57</v>
      </c>
      <c r="C259" t="s">
        <v>22</v>
      </c>
      <c r="D259">
        <v>1</v>
      </c>
      <c r="E259">
        <v>9.69</v>
      </c>
      <c r="F259">
        <v>137.5</v>
      </c>
      <c r="H259">
        <v>7.9</v>
      </c>
      <c r="I259" s="2">
        <v>17.277777777777779</v>
      </c>
    </row>
    <row r="260" spans="1:9" x14ac:dyDescent="0.25">
      <c r="A260" s="6">
        <v>45055</v>
      </c>
      <c r="B260" s="6" t="s">
        <v>57</v>
      </c>
      <c r="C260" t="s">
        <v>22</v>
      </c>
      <c r="D260">
        <v>3</v>
      </c>
      <c r="E260">
        <v>10.74</v>
      </c>
      <c r="F260">
        <v>123.5</v>
      </c>
      <c r="H260">
        <v>8.49</v>
      </c>
      <c r="I260" s="2">
        <v>14.555555555555557</v>
      </c>
    </row>
    <row r="261" spans="1:9" x14ac:dyDescent="0.25">
      <c r="A261" s="6">
        <v>45055</v>
      </c>
      <c r="B261" s="6" t="s">
        <v>57</v>
      </c>
      <c r="C261" t="s">
        <v>22</v>
      </c>
      <c r="D261">
        <v>6</v>
      </c>
      <c r="E261">
        <v>11.46</v>
      </c>
      <c r="F261">
        <v>123.5</v>
      </c>
      <c r="H261">
        <v>9.0500000000000007</v>
      </c>
      <c r="I261" s="2">
        <v>12.944444444444443</v>
      </c>
    </row>
    <row r="262" spans="1:9" x14ac:dyDescent="0.25">
      <c r="A262" s="6">
        <v>45055</v>
      </c>
      <c r="B262" s="6" t="s">
        <v>57</v>
      </c>
      <c r="C262" t="s">
        <v>22</v>
      </c>
      <c r="D262">
        <v>9</v>
      </c>
      <c r="E262">
        <v>12.47</v>
      </c>
      <c r="F262">
        <v>116.8</v>
      </c>
      <c r="H262">
        <v>8.51</v>
      </c>
      <c r="I262" s="2">
        <v>11.111111111111111</v>
      </c>
    </row>
    <row r="263" spans="1:9" x14ac:dyDescent="0.25">
      <c r="A263" s="6">
        <v>44318</v>
      </c>
      <c r="B263" s="6" t="s">
        <v>57</v>
      </c>
      <c r="C263" t="s">
        <v>25</v>
      </c>
      <c r="D263">
        <v>1</v>
      </c>
      <c r="E263">
        <v>9.49</v>
      </c>
      <c r="F263">
        <v>120.6</v>
      </c>
      <c r="G263">
        <v>100.4</v>
      </c>
      <c r="H263">
        <v>7.51</v>
      </c>
      <c r="I263" s="2">
        <v>13.555555555555554</v>
      </c>
    </row>
    <row r="264" spans="1:9" x14ac:dyDescent="0.25">
      <c r="A264" s="6">
        <v>44368</v>
      </c>
      <c r="B264" s="6" t="s">
        <v>57</v>
      </c>
      <c r="C264" t="s">
        <v>25</v>
      </c>
      <c r="D264">
        <v>1</v>
      </c>
      <c r="E264">
        <v>6.96</v>
      </c>
      <c r="F264">
        <v>156.1</v>
      </c>
      <c r="G264">
        <v>102.3</v>
      </c>
      <c r="H264">
        <v>7.67</v>
      </c>
      <c r="I264" s="2">
        <v>24.555555555555557</v>
      </c>
    </row>
    <row r="265" spans="1:9" x14ac:dyDescent="0.25">
      <c r="A265" s="6">
        <v>44396</v>
      </c>
      <c r="B265" s="6" t="s">
        <v>57</v>
      </c>
      <c r="C265" t="s">
        <v>25</v>
      </c>
      <c r="D265">
        <v>1</v>
      </c>
      <c r="E265">
        <v>5.84</v>
      </c>
      <c r="F265">
        <v>167.1</v>
      </c>
      <c r="G265">
        <v>103.8</v>
      </c>
      <c r="H265">
        <v>3.98</v>
      </c>
      <c r="I265" s="2">
        <v>27.444444444444446</v>
      </c>
    </row>
    <row r="266" spans="1:9" x14ac:dyDescent="0.25">
      <c r="A266" s="6">
        <v>44431</v>
      </c>
      <c r="B266" s="6" t="s">
        <v>57</v>
      </c>
      <c r="C266" t="s">
        <v>25</v>
      </c>
      <c r="D266">
        <v>1</v>
      </c>
      <c r="E266">
        <v>6.5</v>
      </c>
      <c r="F266">
        <v>162</v>
      </c>
      <c r="G266">
        <v>102.5</v>
      </c>
      <c r="H266">
        <v>8.1</v>
      </c>
      <c r="I266" s="2">
        <v>26.555555555555554</v>
      </c>
    </row>
    <row r="267" spans="1:9" x14ac:dyDescent="0.25">
      <c r="A267" s="6">
        <v>44468</v>
      </c>
      <c r="B267" s="6" t="s">
        <v>57</v>
      </c>
      <c r="C267" t="s">
        <v>25</v>
      </c>
      <c r="D267">
        <v>1</v>
      </c>
      <c r="E267">
        <v>6.22</v>
      </c>
      <c r="F267">
        <v>137.1</v>
      </c>
      <c r="G267">
        <v>96.2</v>
      </c>
      <c r="H267">
        <v>7.45</v>
      </c>
      <c r="I267" s="2">
        <v>21.111111111111111</v>
      </c>
    </row>
    <row r="268" spans="1:9" x14ac:dyDescent="0.25">
      <c r="A268" s="6">
        <v>44683</v>
      </c>
      <c r="B268" s="6" t="s">
        <v>57</v>
      </c>
      <c r="C268" t="s">
        <v>25</v>
      </c>
      <c r="D268">
        <v>1</v>
      </c>
      <c r="E268">
        <v>8.6300000000000008</v>
      </c>
      <c r="F268">
        <v>120.7</v>
      </c>
      <c r="G268">
        <v>101.6</v>
      </c>
      <c r="H268">
        <v>8.02</v>
      </c>
      <c r="I268" s="2">
        <v>13.055555555555555</v>
      </c>
    </row>
    <row r="269" spans="1:9" x14ac:dyDescent="0.25">
      <c r="A269" s="6">
        <v>44719</v>
      </c>
      <c r="B269" s="6" t="s">
        <v>57</v>
      </c>
      <c r="C269" t="s">
        <v>25</v>
      </c>
      <c r="D269">
        <v>1</v>
      </c>
      <c r="E269">
        <v>6.1</v>
      </c>
      <c r="F269">
        <v>154</v>
      </c>
      <c r="G269">
        <v>103.1</v>
      </c>
      <c r="H269">
        <v>8.02</v>
      </c>
      <c r="I269" s="2">
        <v>23.666666666666664</v>
      </c>
    </row>
    <row r="270" spans="1:9" x14ac:dyDescent="0.25">
      <c r="A270" s="6">
        <v>44802</v>
      </c>
      <c r="B270" s="6" t="s">
        <v>57</v>
      </c>
      <c r="C270" t="s">
        <v>25</v>
      </c>
      <c r="D270">
        <v>1</v>
      </c>
      <c r="E270">
        <v>5.71</v>
      </c>
      <c r="F270">
        <v>168.6</v>
      </c>
      <c r="G270">
        <v>107</v>
      </c>
      <c r="H270">
        <v>8.65</v>
      </c>
      <c r="I270" s="2">
        <v>26.277777777777775</v>
      </c>
    </row>
    <row r="271" spans="1:9" x14ac:dyDescent="0.25">
      <c r="A271" s="6">
        <v>44840</v>
      </c>
      <c r="B271" s="6" t="s">
        <v>57</v>
      </c>
      <c r="C271" t="s">
        <v>25</v>
      </c>
      <c r="D271">
        <v>1</v>
      </c>
      <c r="E271">
        <v>7.21</v>
      </c>
      <c r="F271">
        <v>133</v>
      </c>
      <c r="G271">
        <v>103.6</v>
      </c>
      <c r="H271">
        <v>7.51</v>
      </c>
      <c r="I271" s="2">
        <v>16.388888888888889</v>
      </c>
    </row>
    <row r="272" spans="1:9" x14ac:dyDescent="0.25">
      <c r="A272" s="6">
        <v>45055</v>
      </c>
      <c r="B272" s="6" t="s">
        <v>57</v>
      </c>
      <c r="C272" t="s">
        <v>25</v>
      </c>
      <c r="D272">
        <v>1</v>
      </c>
      <c r="E272">
        <v>9.32</v>
      </c>
      <c r="F272">
        <v>135.30000000000001</v>
      </c>
      <c r="H272">
        <v>8.07</v>
      </c>
      <c r="I272" s="2">
        <v>17.222222222222221</v>
      </c>
    </row>
    <row r="273" spans="1:9" x14ac:dyDescent="0.25">
      <c r="A273" s="6">
        <v>44318</v>
      </c>
      <c r="B273" s="6" t="s">
        <v>57</v>
      </c>
      <c r="C273" t="s">
        <v>27</v>
      </c>
      <c r="D273">
        <v>3</v>
      </c>
      <c r="E273">
        <v>9.36</v>
      </c>
      <c r="F273">
        <v>121</v>
      </c>
      <c r="G273">
        <v>100.9</v>
      </c>
      <c r="H273">
        <v>7.58</v>
      </c>
      <c r="I273" s="2">
        <v>13.499999999999998</v>
      </c>
    </row>
    <row r="274" spans="1:9" x14ac:dyDescent="0.25">
      <c r="A274" s="6">
        <v>44318</v>
      </c>
      <c r="B274" s="6" t="s">
        <v>57</v>
      </c>
      <c r="C274" t="s">
        <v>27</v>
      </c>
      <c r="D274">
        <v>6</v>
      </c>
      <c r="E274">
        <v>9.9</v>
      </c>
      <c r="F274">
        <v>117.4</v>
      </c>
      <c r="G274">
        <v>100.8</v>
      </c>
      <c r="H274">
        <v>7.68</v>
      </c>
      <c r="I274" s="2">
        <v>12.333333333333334</v>
      </c>
    </row>
    <row r="275" spans="1:9" x14ac:dyDescent="0.25">
      <c r="A275" s="6">
        <v>44368</v>
      </c>
      <c r="B275" s="6" t="s">
        <v>57</v>
      </c>
      <c r="C275" t="s">
        <v>27</v>
      </c>
      <c r="D275">
        <v>3</v>
      </c>
      <c r="E275">
        <v>7.38</v>
      </c>
      <c r="F275">
        <v>156</v>
      </c>
      <c r="G275">
        <v>102.8</v>
      </c>
      <c r="H275">
        <v>7.64</v>
      </c>
      <c r="I275" s="2">
        <v>24.277777777777779</v>
      </c>
    </row>
    <row r="276" spans="1:9" x14ac:dyDescent="0.25">
      <c r="A276" s="6">
        <v>44368</v>
      </c>
      <c r="B276" s="6" t="s">
        <v>57</v>
      </c>
      <c r="C276" t="s">
        <v>27</v>
      </c>
      <c r="D276">
        <v>6</v>
      </c>
      <c r="E276">
        <v>9.24</v>
      </c>
      <c r="F276">
        <v>134.30000000000001</v>
      </c>
      <c r="G276">
        <v>101.3</v>
      </c>
      <c r="H276">
        <v>7.7</v>
      </c>
      <c r="I276" s="2">
        <v>17.722222222222221</v>
      </c>
    </row>
    <row r="277" spans="1:9" x14ac:dyDescent="0.25">
      <c r="A277" s="6">
        <v>44396</v>
      </c>
      <c r="B277" s="6" t="s">
        <v>57</v>
      </c>
      <c r="C277" t="s">
        <v>27</v>
      </c>
      <c r="D277">
        <v>3</v>
      </c>
      <c r="E277">
        <v>6.33</v>
      </c>
      <c r="F277">
        <v>167.2</v>
      </c>
      <c r="G277">
        <v>104.1</v>
      </c>
      <c r="H277">
        <v>7.94</v>
      </c>
      <c r="I277" s="2">
        <v>27.277777777777775</v>
      </c>
    </row>
    <row r="278" spans="1:9" x14ac:dyDescent="0.25">
      <c r="A278" s="6">
        <v>44396</v>
      </c>
      <c r="B278" s="6" t="s">
        <v>57</v>
      </c>
      <c r="C278" t="s">
        <v>27</v>
      </c>
      <c r="D278">
        <v>6</v>
      </c>
      <c r="E278">
        <v>7.24</v>
      </c>
      <c r="F278">
        <v>144.30000000000001</v>
      </c>
      <c r="G278">
        <v>102.1</v>
      </c>
      <c r="H278">
        <v>7.37</v>
      </c>
      <c r="I278" s="2">
        <v>20.777777777777782</v>
      </c>
    </row>
    <row r="279" spans="1:9" x14ac:dyDescent="0.25">
      <c r="A279" s="6">
        <v>44431</v>
      </c>
      <c r="B279" s="6" t="s">
        <v>57</v>
      </c>
      <c r="C279" t="s">
        <v>27</v>
      </c>
      <c r="D279">
        <v>1</v>
      </c>
      <c r="E279">
        <v>6.5</v>
      </c>
      <c r="F279">
        <v>162</v>
      </c>
      <c r="G279">
        <v>103</v>
      </c>
      <c r="H279">
        <v>8.08</v>
      </c>
      <c r="I279" s="2">
        <v>26.111111111111111</v>
      </c>
    </row>
    <row r="280" spans="1:9" x14ac:dyDescent="0.25">
      <c r="A280" s="6">
        <v>44431</v>
      </c>
      <c r="B280" s="6" t="s">
        <v>57</v>
      </c>
      <c r="C280" t="s">
        <v>27</v>
      </c>
      <c r="D280">
        <v>3</v>
      </c>
      <c r="E280">
        <v>6.4</v>
      </c>
      <c r="F280">
        <v>162</v>
      </c>
      <c r="G280">
        <v>103</v>
      </c>
      <c r="H280">
        <v>7.8</v>
      </c>
      <c r="I280" s="2">
        <v>26.111111111111111</v>
      </c>
    </row>
    <row r="281" spans="1:9" x14ac:dyDescent="0.25">
      <c r="A281" s="6">
        <v>44431</v>
      </c>
      <c r="B281" s="6" t="s">
        <v>57</v>
      </c>
      <c r="C281" t="s">
        <v>27</v>
      </c>
      <c r="D281">
        <v>6</v>
      </c>
      <c r="E281">
        <v>6</v>
      </c>
      <c r="F281">
        <v>153</v>
      </c>
      <c r="G281">
        <v>102</v>
      </c>
      <c r="H281">
        <v>7.23</v>
      </c>
      <c r="I281" s="2">
        <v>23.333333333333332</v>
      </c>
    </row>
    <row r="282" spans="1:9" x14ac:dyDescent="0.25">
      <c r="A282" s="6">
        <v>44468</v>
      </c>
      <c r="B282" s="6" t="s">
        <v>57</v>
      </c>
      <c r="C282" t="s">
        <v>27</v>
      </c>
      <c r="D282">
        <v>3</v>
      </c>
      <c r="E282">
        <v>6.16</v>
      </c>
      <c r="F282">
        <v>137.1</v>
      </c>
      <c r="G282">
        <v>96.1</v>
      </c>
      <c r="H282">
        <v>7.48</v>
      </c>
      <c r="I282" s="2">
        <v>21.111111111111111</v>
      </c>
    </row>
    <row r="283" spans="1:9" x14ac:dyDescent="0.25">
      <c r="A283" s="6">
        <v>44468</v>
      </c>
      <c r="B283" s="6" t="s">
        <v>57</v>
      </c>
      <c r="C283" t="s">
        <v>27</v>
      </c>
      <c r="D283">
        <v>6</v>
      </c>
      <c r="E283">
        <v>6.19</v>
      </c>
      <c r="F283">
        <v>137</v>
      </c>
      <c r="G283">
        <v>96</v>
      </c>
      <c r="H283">
        <v>7.45</v>
      </c>
      <c r="I283" s="2">
        <v>21.111111111111111</v>
      </c>
    </row>
    <row r="284" spans="1:9" x14ac:dyDescent="0.25">
      <c r="A284" s="6">
        <v>44683</v>
      </c>
      <c r="B284" s="6" t="s">
        <v>57</v>
      </c>
      <c r="C284" t="s">
        <v>27</v>
      </c>
      <c r="D284">
        <v>3</v>
      </c>
      <c r="E284">
        <v>9.0500000000000007</v>
      </c>
      <c r="F284">
        <v>119.7</v>
      </c>
      <c r="G284">
        <v>102.9</v>
      </c>
      <c r="H284">
        <v>8.1</v>
      </c>
      <c r="I284" s="2">
        <v>12.277777777777779</v>
      </c>
    </row>
    <row r="285" spans="1:9" x14ac:dyDescent="0.25">
      <c r="A285" s="6">
        <v>44683</v>
      </c>
      <c r="B285" s="6" t="s">
        <v>57</v>
      </c>
      <c r="C285" t="s">
        <v>27</v>
      </c>
      <c r="D285">
        <v>6</v>
      </c>
      <c r="E285">
        <v>9.57</v>
      </c>
      <c r="F285">
        <v>116</v>
      </c>
      <c r="G285">
        <v>103.2</v>
      </c>
      <c r="H285">
        <v>8.41</v>
      </c>
      <c r="I285" s="2">
        <v>10.555555555555555</v>
      </c>
    </row>
    <row r="286" spans="1:9" x14ac:dyDescent="0.25">
      <c r="A286" s="6">
        <v>44719</v>
      </c>
      <c r="B286" s="6" t="s">
        <v>57</v>
      </c>
      <c r="C286" t="s">
        <v>27</v>
      </c>
      <c r="D286">
        <v>1</v>
      </c>
      <c r="E286">
        <v>6.12</v>
      </c>
      <c r="F286">
        <v>154.9</v>
      </c>
      <c r="G286">
        <v>103.1</v>
      </c>
      <c r="H286">
        <v>8.1</v>
      </c>
      <c r="I286" s="2">
        <v>23.777777777777775</v>
      </c>
    </row>
    <row r="287" spans="1:9" x14ac:dyDescent="0.25">
      <c r="A287" s="6">
        <v>44719</v>
      </c>
      <c r="B287" s="6" t="s">
        <v>57</v>
      </c>
      <c r="C287" t="s">
        <v>27</v>
      </c>
      <c r="D287">
        <v>3</v>
      </c>
      <c r="E287">
        <v>6.05</v>
      </c>
      <c r="F287">
        <v>154</v>
      </c>
      <c r="G287">
        <v>103</v>
      </c>
      <c r="H287">
        <v>8.07</v>
      </c>
      <c r="I287" s="2">
        <v>23.611111111111111</v>
      </c>
    </row>
    <row r="288" spans="1:9" x14ac:dyDescent="0.25">
      <c r="A288" s="6">
        <v>44719</v>
      </c>
      <c r="B288" s="6" t="s">
        <v>57</v>
      </c>
      <c r="C288" t="s">
        <v>27</v>
      </c>
      <c r="D288">
        <v>6</v>
      </c>
      <c r="E288">
        <v>8.9</v>
      </c>
      <c r="F288">
        <v>125.5</v>
      </c>
      <c r="G288">
        <v>100.8</v>
      </c>
      <c r="H288">
        <v>8.6300000000000008</v>
      </c>
      <c r="I288" s="2">
        <v>15</v>
      </c>
    </row>
    <row r="289" spans="1:9" x14ac:dyDescent="0.25">
      <c r="A289" s="6">
        <v>44768</v>
      </c>
      <c r="B289" s="6" t="s">
        <v>57</v>
      </c>
      <c r="C289" t="s">
        <v>27</v>
      </c>
      <c r="D289">
        <v>3</v>
      </c>
      <c r="E289">
        <v>5.38</v>
      </c>
      <c r="F289">
        <v>170.9</v>
      </c>
      <c r="G289">
        <v>105.7</v>
      </c>
      <c r="H289">
        <v>8.33</v>
      </c>
      <c r="I289" s="2">
        <v>27.666666666666664</v>
      </c>
    </row>
    <row r="290" spans="1:9" x14ac:dyDescent="0.25">
      <c r="A290" s="6">
        <v>44768</v>
      </c>
      <c r="B290" s="6" t="s">
        <v>57</v>
      </c>
      <c r="C290" t="s">
        <v>27</v>
      </c>
      <c r="D290">
        <v>6</v>
      </c>
      <c r="E290">
        <v>7.1</v>
      </c>
      <c r="F290">
        <v>146.4</v>
      </c>
      <c r="G290">
        <v>101.6</v>
      </c>
      <c r="H290">
        <v>7.8</v>
      </c>
      <c r="I290" s="2">
        <v>21.722222222222218</v>
      </c>
    </row>
    <row r="291" spans="1:9" x14ac:dyDescent="0.25">
      <c r="A291" s="6">
        <v>44802</v>
      </c>
      <c r="B291" s="6" t="s">
        <v>57</v>
      </c>
      <c r="C291" t="s">
        <v>27</v>
      </c>
      <c r="D291">
        <v>1</v>
      </c>
      <c r="E291">
        <v>5.72</v>
      </c>
      <c r="F291">
        <v>169</v>
      </c>
      <c r="G291">
        <v>107.1</v>
      </c>
      <c r="H291">
        <v>8.75</v>
      </c>
      <c r="I291" s="2">
        <v>26.333333333333336</v>
      </c>
    </row>
    <row r="292" spans="1:9" x14ac:dyDescent="0.25">
      <c r="A292" s="6">
        <v>44802</v>
      </c>
      <c r="B292" s="6" t="s">
        <v>57</v>
      </c>
      <c r="C292" t="s">
        <v>27</v>
      </c>
      <c r="D292">
        <v>2</v>
      </c>
      <c r="E292">
        <v>5.78</v>
      </c>
      <c r="F292">
        <v>168.9</v>
      </c>
      <c r="G292">
        <v>107.1</v>
      </c>
      <c r="H292">
        <v>8.74</v>
      </c>
      <c r="I292" s="2">
        <v>26.333333333333336</v>
      </c>
    </row>
    <row r="293" spans="1:9" x14ac:dyDescent="0.25">
      <c r="A293" s="6">
        <v>44802</v>
      </c>
      <c r="B293" s="6" t="s">
        <v>57</v>
      </c>
      <c r="C293" t="s">
        <v>27</v>
      </c>
      <c r="D293">
        <v>3</v>
      </c>
      <c r="E293">
        <v>5.46</v>
      </c>
      <c r="F293">
        <v>168.7</v>
      </c>
      <c r="G293">
        <v>107</v>
      </c>
      <c r="H293">
        <v>8.66</v>
      </c>
      <c r="I293" s="2">
        <v>26.277777777777775</v>
      </c>
    </row>
    <row r="294" spans="1:9" x14ac:dyDescent="0.25">
      <c r="A294" s="6">
        <v>44802</v>
      </c>
      <c r="B294" s="6" t="s">
        <v>57</v>
      </c>
      <c r="C294" t="s">
        <v>27</v>
      </c>
      <c r="D294">
        <v>6</v>
      </c>
      <c r="E294">
        <v>5.35</v>
      </c>
      <c r="F294">
        <v>158.9</v>
      </c>
      <c r="G294">
        <v>105.1</v>
      </c>
      <c r="H294">
        <v>7.78</v>
      </c>
      <c r="I294" s="2">
        <v>23.888888888888889</v>
      </c>
    </row>
    <row r="295" spans="1:9" x14ac:dyDescent="0.25">
      <c r="A295" s="6">
        <v>44840</v>
      </c>
      <c r="B295" s="6" t="s">
        <v>57</v>
      </c>
      <c r="C295" t="s">
        <v>27</v>
      </c>
      <c r="D295">
        <v>1</v>
      </c>
      <c r="E295">
        <v>6.77</v>
      </c>
      <c r="F295">
        <v>134</v>
      </c>
      <c r="G295">
        <v>103.5</v>
      </c>
      <c r="H295">
        <v>7.37</v>
      </c>
      <c r="I295" s="2">
        <v>16.722222222222221</v>
      </c>
    </row>
    <row r="296" spans="1:9" x14ac:dyDescent="0.25">
      <c r="A296" s="6">
        <v>44840</v>
      </c>
      <c r="B296" s="6" t="s">
        <v>57</v>
      </c>
      <c r="C296" t="s">
        <v>27</v>
      </c>
      <c r="D296">
        <v>3</v>
      </c>
      <c r="E296">
        <v>6.32</v>
      </c>
      <c r="F296">
        <v>133.69999999999999</v>
      </c>
      <c r="G296">
        <v>103.5</v>
      </c>
      <c r="H296">
        <v>7.4</v>
      </c>
      <c r="I296" s="2">
        <v>16.611111111111111</v>
      </c>
    </row>
    <row r="297" spans="1:9" x14ac:dyDescent="0.25">
      <c r="A297" s="6">
        <v>44840</v>
      </c>
      <c r="B297" s="6" t="s">
        <v>57</v>
      </c>
      <c r="C297" t="s">
        <v>27</v>
      </c>
      <c r="D297">
        <v>6</v>
      </c>
      <c r="E297">
        <v>6.27</v>
      </c>
      <c r="F297">
        <v>133.6</v>
      </c>
      <c r="G297">
        <v>103.5</v>
      </c>
      <c r="H297">
        <v>7.39</v>
      </c>
      <c r="I297" s="2">
        <v>16.555555555555554</v>
      </c>
    </row>
    <row r="298" spans="1:9" x14ac:dyDescent="0.25">
      <c r="A298" s="6">
        <v>45055</v>
      </c>
      <c r="B298" s="6" t="s">
        <v>57</v>
      </c>
      <c r="C298" t="s">
        <v>27</v>
      </c>
      <c r="D298">
        <v>1</v>
      </c>
      <c r="E298">
        <v>9.36</v>
      </c>
      <c r="F298">
        <v>134.30000000000001</v>
      </c>
      <c r="H298">
        <v>7.86</v>
      </c>
      <c r="I298" s="2">
        <v>16.5</v>
      </c>
    </row>
    <row r="299" spans="1:9" x14ac:dyDescent="0.25">
      <c r="A299" s="6">
        <v>45055</v>
      </c>
      <c r="B299" s="6" t="s">
        <v>57</v>
      </c>
      <c r="C299" t="s">
        <v>27</v>
      </c>
      <c r="D299">
        <v>3</v>
      </c>
      <c r="E299">
        <v>10.6</v>
      </c>
      <c r="F299">
        <v>129.4</v>
      </c>
      <c r="H299">
        <v>8.3000000000000007</v>
      </c>
      <c r="I299" s="2">
        <v>14.722222222222221</v>
      </c>
    </row>
    <row r="300" spans="1:9" x14ac:dyDescent="0.25">
      <c r="A300" s="6">
        <v>45055</v>
      </c>
      <c r="B300" s="6" t="s">
        <v>57</v>
      </c>
      <c r="C300" t="s">
        <v>27</v>
      </c>
      <c r="D300">
        <v>6</v>
      </c>
      <c r="E300">
        <v>10.95</v>
      </c>
      <c r="F300">
        <v>122.4</v>
      </c>
      <c r="H300">
        <v>8.35</v>
      </c>
      <c r="I300" s="2">
        <v>12.722222222222221</v>
      </c>
    </row>
    <row r="301" spans="1:9" x14ac:dyDescent="0.25">
      <c r="A301" s="6">
        <v>45125</v>
      </c>
      <c r="B301" s="6" t="s">
        <v>57</v>
      </c>
      <c r="C301" t="s">
        <v>27</v>
      </c>
      <c r="D301">
        <v>3</v>
      </c>
      <c r="E301">
        <v>6.92</v>
      </c>
      <c r="F301">
        <v>163.4</v>
      </c>
      <c r="G301">
        <v>102.1</v>
      </c>
      <c r="H301">
        <v>8.0299999999999994</v>
      </c>
      <c r="I301" s="2">
        <v>27.111111111111107</v>
      </c>
    </row>
    <row r="302" spans="1:9" x14ac:dyDescent="0.25">
      <c r="A302" s="6">
        <v>45125</v>
      </c>
      <c r="B302" s="6" t="s">
        <v>57</v>
      </c>
      <c r="C302" t="s">
        <v>27</v>
      </c>
      <c r="D302">
        <v>6</v>
      </c>
      <c r="E302">
        <v>7.42</v>
      </c>
      <c r="F302">
        <v>149.6</v>
      </c>
      <c r="G302">
        <v>103.1</v>
      </c>
      <c r="H302">
        <v>7.61</v>
      </c>
      <c r="I302" s="2">
        <v>22.055555555555557</v>
      </c>
    </row>
    <row r="303" spans="1:9" x14ac:dyDescent="0.25">
      <c r="A303" s="6">
        <v>45197</v>
      </c>
      <c r="B303" s="6" t="s">
        <v>57</v>
      </c>
      <c r="C303" t="s">
        <v>27</v>
      </c>
      <c r="D303">
        <v>1</v>
      </c>
      <c r="E303">
        <v>7.32</v>
      </c>
      <c r="H303">
        <v>7.72</v>
      </c>
      <c r="I303">
        <v>19.100000000000001</v>
      </c>
    </row>
    <row r="304" spans="1:9" x14ac:dyDescent="0.25">
      <c r="A304" s="6">
        <v>45197</v>
      </c>
      <c r="B304" s="6" t="s">
        <v>57</v>
      </c>
      <c r="C304" t="s">
        <v>27</v>
      </c>
      <c r="D304">
        <v>3</v>
      </c>
      <c r="E304">
        <v>7.25</v>
      </c>
      <c r="H304">
        <v>7.46</v>
      </c>
      <c r="I304">
        <v>19.100000000000001</v>
      </c>
    </row>
    <row r="305" spans="1:9" x14ac:dyDescent="0.25">
      <c r="A305" s="6">
        <v>45197</v>
      </c>
      <c r="B305" s="6" t="s">
        <v>57</v>
      </c>
      <c r="C305" t="s">
        <v>27</v>
      </c>
      <c r="D305">
        <v>6</v>
      </c>
      <c r="E305">
        <v>7.18</v>
      </c>
      <c r="H305">
        <v>7.46</v>
      </c>
      <c r="I305">
        <v>19.100000000000001</v>
      </c>
    </row>
    <row r="306" spans="1:9" x14ac:dyDescent="0.25">
      <c r="A306" s="6">
        <v>44368</v>
      </c>
      <c r="B306" s="6" t="s">
        <v>57</v>
      </c>
      <c r="C306" t="s">
        <v>30</v>
      </c>
      <c r="D306">
        <v>3</v>
      </c>
      <c r="E306">
        <v>6.88</v>
      </c>
      <c r="F306">
        <v>156.80000000000001</v>
      </c>
      <c r="G306">
        <v>103</v>
      </c>
      <c r="H306">
        <v>7.68</v>
      </c>
      <c r="I306" s="2">
        <v>24.444444444444443</v>
      </c>
    </row>
    <row r="307" spans="1:9" x14ac:dyDescent="0.25">
      <c r="A307" s="6">
        <v>44396</v>
      </c>
      <c r="B307" s="6" t="s">
        <v>57</v>
      </c>
      <c r="C307" t="s">
        <v>30</v>
      </c>
      <c r="D307">
        <v>3</v>
      </c>
      <c r="E307">
        <v>6.26</v>
      </c>
      <c r="F307">
        <v>168.2</v>
      </c>
      <c r="G307">
        <v>105</v>
      </c>
      <c r="H307">
        <v>7.88</v>
      </c>
      <c r="I307" s="2">
        <v>27.722222222222225</v>
      </c>
    </row>
    <row r="308" spans="1:9" x14ac:dyDescent="0.25">
      <c r="A308" s="6">
        <v>44431</v>
      </c>
      <c r="B308" s="6" t="s">
        <v>57</v>
      </c>
      <c r="C308" t="s">
        <v>30</v>
      </c>
      <c r="D308">
        <v>1</v>
      </c>
      <c r="E308">
        <v>6</v>
      </c>
      <c r="F308">
        <v>164</v>
      </c>
      <c r="G308">
        <v>103.5</v>
      </c>
      <c r="H308">
        <v>7.68</v>
      </c>
      <c r="I308" s="2">
        <v>26.111111111111111</v>
      </c>
    </row>
    <row r="309" spans="1:9" x14ac:dyDescent="0.25">
      <c r="A309" s="6">
        <v>44431</v>
      </c>
      <c r="B309" s="6" t="s">
        <v>57</v>
      </c>
      <c r="C309" t="s">
        <v>30</v>
      </c>
      <c r="D309">
        <v>3</v>
      </c>
      <c r="E309">
        <v>5.94</v>
      </c>
      <c r="F309">
        <v>165</v>
      </c>
      <c r="G309">
        <v>104</v>
      </c>
      <c r="H309">
        <v>7.6</v>
      </c>
      <c r="I309" s="2">
        <v>26.111111111111111</v>
      </c>
    </row>
    <row r="310" spans="1:9" x14ac:dyDescent="0.25">
      <c r="A310" s="6">
        <v>44468</v>
      </c>
      <c r="B310" s="6" t="s">
        <v>57</v>
      </c>
      <c r="C310" t="s">
        <v>30</v>
      </c>
      <c r="D310">
        <v>3</v>
      </c>
      <c r="E310">
        <v>6.22</v>
      </c>
      <c r="F310">
        <v>137.5</v>
      </c>
      <c r="G310">
        <v>96.5</v>
      </c>
      <c r="H310">
        <v>7.3</v>
      </c>
      <c r="I310" s="2">
        <v>21.111111111111111</v>
      </c>
    </row>
    <row r="311" spans="1:9" x14ac:dyDescent="0.25">
      <c r="A311" s="6">
        <v>44683</v>
      </c>
      <c r="B311" s="6" t="s">
        <v>57</v>
      </c>
      <c r="C311" t="s">
        <v>30</v>
      </c>
      <c r="D311">
        <v>3</v>
      </c>
      <c r="E311">
        <v>9.0399999999999991</v>
      </c>
      <c r="F311">
        <v>122</v>
      </c>
      <c r="G311">
        <v>103.1</v>
      </c>
      <c r="H311">
        <v>8.27</v>
      </c>
      <c r="I311" s="2">
        <v>12.999999999999998</v>
      </c>
    </row>
    <row r="312" spans="1:9" x14ac:dyDescent="0.25">
      <c r="A312" s="6">
        <v>44719</v>
      </c>
      <c r="B312" s="6" t="s">
        <v>57</v>
      </c>
      <c r="C312" t="s">
        <v>30</v>
      </c>
      <c r="D312">
        <v>3</v>
      </c>
      <c r="E312">
        <v>6.66</v>
      </c>
      <c r="F312">
        <v>156</v>
      </c>
      <c r="G312">
        <v>104</v>
      </c>
      <c r="H312">
        <v>8.33</v>
      </c>
      <c r="I312" s="2">
        <v>23.888888888888889</v>
      </c>
    </row>
    <row r="313" spans="1:9" x14ac:dyDescent="0.25">
      <c r="A313" s="6">
        <v>44768</v>
      </c>
      <c r="B313" s="6" t="s">
        <v>57</v>
      </c>
      <c r="C313" t="s">
        <v>30</v>
      </c>
      <c r="D313">
        <v>3</v>
      </c>
      <c r="E313">
        <v>5.79</v>
      </c>
      <c r="F313">
        <v>171.7</v>
      </c>
      <c r="G313">
        <v>106.2</v>
      </c>
      <c r="H313">
        <v>8.27</v>
      </c>
      <c r="I313" s="2">
        <v>27.666666666666664</v>
      </c>
    </row>
    <row r="314" spans="1:9" x14ac:dyDescent="0.25">
      <c r="A314" s="6">
        <v>44802</v>
      </c>
      <c r="B314" s="6" t="s">
        <v>57</v>
      </c>
      <c r="C314" t="s">
        <v>30</v>
      </c>
      <c r="D314">
        <v>1</v>
      </c>
      <c r="E314">
        <v>5.8</v>
      </c>
      <c r="F314">
        <v>169.8</v>
      </c>
      <c r="G314">
        <v>107.4</v>
      </c>
      <c r="H314">
        <v>8.6300000000000008</v>
      </c>
      <c r="I314" s="2">
        <v>26.111111111111111</v>
      </c>
    </row>
    <row r="315" spans="1:9" x14ac:dyDescent="0.25">
      <c r="A315" s="6">
        <v>44802</v>
      </c>
      <c r="B315" s="6" t="s">
        <v>57</v>
      </c>
      <c r="C315" t="s">
        <v>30</v>
      </c>
      <c r="D315">
        <v>2</v>
      </c>
      <c r="E315">
        <v>5.48</v>
      </c>
      <c r="F315">
        <v>169.5</v>
      </c>
      <c r="G315">
        <v>107.5</v>
      </c>
      <c r="H315">
        <v>8.36</v>
      </c>
      <c r="I315" s="2">
        <v>26.111111111111111</v>
      </c>
    </row>
    <row r="316" spans="1:9" x14ac:dyDescent="0.25">
      <c r="A316" s="6">
        <v>44840</v>
      </c>
      <c r="B316" s="6" t="s">
        <v>57</v>
      </c>
      <c r="C316" t="s">
        <v>30</v>
      </c>
      <c r="D316">
        <v>3</v>
      </c>
      <c r="E316">
        <v>6.59</v>
      </c>
      <c r="F316">
        <v>135.19999999999999</v>
      </c>
      <c r="G316">
        <v>104.5</v>
      </c>
      <c r="H316">
        <v>7.48</v>
      </c>
      <c r="I316" s="2">
        <v>16.611111111111111</v>
      </c>
    </row>
    <row r="317" spans="1:9" x14ac:dyDescent="0.25">
      <c r="A317" s="6">
        <v>45055</v>
      </c>
      <c r="B317" s="6" t="s">
        <v>57</v>
      </c>
      <c r="C317" t="s">
        <v>30</v>
      </c>
      <c r="D317">
        <v>1</v>
      </c>
      <c r="E317">
        <v>9.75</v>
      </c>
      <c r="F317">
        <v>136.69999999999999</v>
      </c>
      <c r="H317">
        <v>7.94</v>
      </c>
      <c r="I317" s="2">
        <v>17.222222222222221</v>
      </c>
    </row>
    <row r="318" spans="1:9" x14ac:dyDescent="0.25">
      <c r="A318" s="6">
        <v>45055</v>
      </c>
      <c r="B318" s="6" t="s">
        <v>57</v>
      </c>
      <c r="C318" t="s">
        <v>30</v>
      </c>
      <c r="D318">
        <v>3</v>
      </c>
      <c r="E318">
        <v>11.06</v>
      </c>
      <c r="F318">
        <v>127.2</v>
      </c>
      <c r="H318">
        <v>7.84</v>
      </c>
      <c r="I318" s="2">
        <v>13.888888888888889</v>
      </c>
    </row>
    <row r="319" spans="1:9" x14ac:dyDescent="0.25">
      <c r="A319" s="6">
        <v>45125</v>
      </c>
      <c r="B319" s="6" t="s">
        <v>57</v>
      </c>
      <c r="C319" t="s">
        <v>30</v>
      </c>
      <c r="D319">
        <v>1</v>
      </c>
      <c r="E319">
        <v>7.45</v>
      </c>
      <c r="F319">
        <v>164.4</v>
      </c>
      <c r="G319">
        <v>102.7</v>
      </c>
      <c r="H319">
        <v>7.7</v>
      </c>
      <c r="I319" s="2">
        <v>27.166666666666668</v>
      </c>
    </row>
    <row r="320" spans="1:9" x14ac:dyDescent="0.25">
      <c r="A320" s="6">
        <v>45125</v>
      </c>
      <c r="B320" s="6" t="s">
        <v>57</v>
      </c>
      <c r="C320" t="s">
        <v>30</v>
      </c>
      <c r="D320">
        <v>2</v>
      </c>
      <c r="E320">
        <v>7.33</v>
      </c>
      <c r="F320">
        <v>164.1</v>
      </c>
      <c r="G320">
        <v>102.7</v>
      </c>
      <c r="H320">
        <v>7.81</v>
      </c>
      <c r="I320" s="2">
        <v>27.055555555555557</v>
      </c>
    </row>
    <row r="321" spans="1:9" x14ac:dyDescent="0.25">
      <c r="A321" s="6">
        <v>45197</v>
      </c>
      <c r="B321" s="6" t="s">
        <v>57</v>
      </c>
      <c r="C321" t="s">
        <v>30</v>
      </c>
      <c r="D321">
        <v>1</v>
      </c>
      <c r="E321">
        <v>7.34</v>
      </c>
      <c r="H321">
        <v>7.34</v>
      </c>
      <c r="I321">
        <v>19</v>
      </c>
    </row>
    <row r="322" spans="1:9" x14ac:dyDescent="0.25">
      <c r="A322" s="6">
        <v>45197</v>
      </c>
      <c r="B322" s="6" t="s">
        <v>57</v>
      </c>
      <c r="C322" t="s">
        <v>30</v>
      </c>
      <c r="D322">
        <v>3</v>
      </c>
      <c r="E322">
        <v>7.26</v>
      </c>
      <c r="H322">
        <v>7.34</v>
      </c>
      <c r="I322">
        <v>19.100000000000001</v>
      </c>
    </row>
    <row r="323" spans="1:9" x14ac:dyDescent="0.25">
      <c r="A323" s="6">
        <v>44318</v>
      </c>
      <c r="B323" s="6" t="s">
        <v>57</v>
      </c>
      <c r="C323" t="s">
        <v>31</v>
      </c>
      <c r="D323">
        <v>3</v>
      </c>
      <c r="E323">
        <v>9.2899999999999991</v>
      </c>
      <c r="F323">
        <v>121.4</v>
      </c>
      <c r="G323">
        <v>101</v>
      </c>
      <c r="H323">
        <v>7.6</v>
      </c>
      <c r="I323" s="2">
        <v>13.333333333333332</v>
      </c>
    </row>
    <row r="324" spans="1:9" x14ac:dyDescent="0.25">
      <c r="A324" s="6">
        <v>44318</v>
      </c>
      <c r="B324" s="6" t="s">
        <v>57</v>
      </c>
      <c r="C324" t="s">
        <v>31</v>
      </c>
      <c r="D324">
        <v>6</v>
      </c>
      <c r="E324">
        <v>9.67</v>
      </c>
      <c r="F324">
        <v>118.3</v>
      </c>
      <c r="G324">
        <v>101</v>
      </c>
      <c r="H324">
        <v>7.6</v>
      </c>
      <c r="I324" s="2">
        <v>12.222222222222221</v>
      </c>
    </row>
    <row r="325" spans="1:9" x14ac:dyDescent="0.25">
      <c r="A325" s="6">
        <v>44318</v>
      </c>
      <c r="B325" s="6" t="s">
        <v>57</v>
      </c>
      <c r="C325" t="s">
        <v>31</v>
      </c>
      <c r="D325">
        <v>9</v>
      </c>
      <c r="E325">
        <v>10.43</v>
      </c>
      <c r="F325">
        <v>111</v>
      </c>
      <c r="G325">
        <v>101</v>
      </c>
      <c r="H325">
        <v>7.6</v>
      </c>
      <c r="I325" s="2">
        <v>10</v>
      </c>
    </row>
    <row r="326" spans="1:9" x14ac:dyDescent="0.25">
      <c r="A326" s="6">
        <v>44318</v>
      </c>
      <c r="B326" s="6" t="s">
        <v>57</v>
      </c>
      <c r="C326" t="s">
        <v>31</v>
      </c>
      <c r="D326">
        <v>12</v>
      </c>
      <c r="E326">
        <v>10.9</v>
      </c>
      <c r="F326">
        <v>101</v>
      </c>
      <c r="G326">
        <v>99.07</v>
      </c>
      <c r="H326">
        <v>7.5</v>
      </c>
      <c r="I326" s="2">
        <v>7.2222222222222223</v>
      </c>
    </row>
    <row r="327" spans="1:9" x14ac:dyDescent="0.25">
      <c r="A327" s="6">
        <v>44318</v>
      </c>
      <c r="B327" s="6" t="s">
        <v>57</v>
      </c>
      <c r="C327" t="s">
        <v>31</v>
      </c>
      <c r="D327">
        <v>15</v>
      </c>
      <c r="E327">
        <v>9.3000000000000007</v>
      </c>
      <c r="F327">
        <v>99</v>
      </c>
      <c r="G327">
        <v>99</v>
      </c>
      <c r="H327">
        <v>7.2</v>
      </c>
      <c r="I327" s="2">
        <v>6.1111111111111107</v>
      </c>
    </row>
    <row r="328" spans="1:9" x14ac:dyDescent="0.25">
      <c r="A328" s="6">
        <v>44368</v>
      </c>
      <c r="B328" s="6" t="s">
        <v>57</v>
      </c>
      <c r="C328" t="s">
        <v>31</v>
      </c>
      <c r="D328">
        <v>3</v>
      </c>
      <c r="E328">
        <v>7.15</v>
      </c>
      <c r="F328">
        <v>156.4</v>
      </c>
      <c r="G328">
        <v>102.7</v>
      </c>
      <c r="H328">
        <v>7.61</v>
      </c>
      <c r="I328" s="2">
        <v>24.444444444444443</v>
      </c>
    </row>
    <row r="329" spans="1:9" x14ac:dyDescent="0.25">
      <c r="A329" s="6">
        <v>44368</v>
      </c>
      <c r="B329" s="6" t="s">
        <v>57</v>
      </c>
      <c r="C329" t="s">
        <v>31</v>
      </c>
      <c r="D329">
        <v>6</v>
      </c>
      <c r="E329">
        <v>9.16</v>
      </c>
      <c r="F329">
        <v>133.5</v>
      </c>
      <c r="G329">
        <v>101.3</v>
      </c>
      <c r="H329">
        <v>7.76</v>
      </c>
      <c r="I329" s="2">
        <v>17.555555555555557</v>
      </c>
    </row>
    <row r="330" spans="1:9" x14ac:dyDescent="0.25">
      <c r="A330" s="6">
        <v>44368</v>
      </c>
      <c r="B330" s="6" t="s">
        <v>57</v>
      </c>
      <c r="C330" t="s">
        <v>31</v>
      </c>
      <c r="D330">
        <v>9</v>
      </c>
      <c r="E330">
        <v>9.0500000000000007</v>
      </c>
      <c r="F330">
        <v>115.4</v>
      </c>
      <c r="G330">
        <v>101.9</v>
      </c>
      <c r="H330">
        <v>7.39</v>
      </c>
      <c r="I330" s="2">
        <v>11.444444444444445</v>
      </c>
    </row>
    <row r="331" spans="1:9" x14ac:dyDescent="0.25">
      <c r="A331" s="6">
        <v>44368</v>
      </c>
      <c r="B331" s="6" t="s">
        <v>57</v>
      </c>
      <c r="C331" t="s">
        <v>31</v>
      </c>
      <c r="D331">
        <v>12</v>
      </c>
      <c r="E331">
        <v>8.59</v>
      </c>
      <c r="F331">
        <v>105.4</v>
      </c>
      <c r="G331">
        <v>100.4</v>
      </c>
      <c r="H331">
        <v>7.09</v>
      </c>
      <c r="I331" s="2">
        <v>8.3888888888888893</v>
      </c>
    </row>
    <row r="332" spans="1:9" x14ac:dyDescent="0.25">
      <c r="A332" s="6">
        <v>44368</v>
      </c>
      <c r="B332" s="6" t="s">
        <v>57</v>
      </c>
      <c r="C332" t="s">
        <v>31</v>
      </c>
      <c r="D332">
        <v>15</v>
      </c>
      <c r="E332">
        <v>6.1</v>
      </c>
      <c r="F332">
        <v>102.2</v>
      </c>
      <c r="G332">
        <v>101.3</v>
      </c>
      <c r="H332">
        <v>6.79</v>
      </c>
      <c r="I332" s="2">
        <v>7.0000000000000009</v>
      </c>
    </row>
    <row r="333" spans="1:9" x14ac:dyDescent="0.25">
      <c r="A333" s="6">
        <v>44368</v>
      </c>
      <c r="B333" s="6" t="s">
        <v>57</v>
      </c>
      <c r="C333" t="s">
        <v>31</v>
      </c>
      <c r="D333">
        <v>18.5</v>
      </c>
      <c r="E333">
        <v>5.64</v>
      </c>
      <c r="F333">
        <v>100.7</v>
      </c>
      <c r="G333">
        <v>101.2</v>
      </c>
      <c r="H333">
        <v>6.82</v>
      </c>
      <c r="I333" s="2">
        <v>6.5555555555555536</v>
      </c>
    </row>
    <row r="334" spans="1:9" x14ac:dyDescent="0.25">
      <c r="A334" s="6">
        <v>44396</v>
      </c>
      <c r="B334" s="6" t="s">
        <v>57</v>
      </c>
      <c r="C334" t="s">
        <v>31</v>
      </c>
      <c r="D334">
        <v>3</v>
      </c>
      <c r="E334">
        <v>6.47</v>
      </c>
      <c r="F334">
        <v>167.8</v>
      </c>
      <c r="G334">
        <v>104.5</v>
      </c>
      <c r="H334">
        <v>8.0500000000000007</v>
      </c>
      <c r="I334" s="2">
        <v>27.277777777777775</v>
      </c>
    </row>
    <row r="335" spans="1:9" x14ac:dyDescent="0.25">
      <c r="A335" s="6">
        <v>44396</v>
      </c>
      <c r="B335" s="6" t="s">
        <v>57</v>
      </c>
      <c r="C335" t="s">
        <v>31</v>
      </c>
      <c r="D335">
        <v>6</v>
      </c>
      <c r="E335">
        <v>7.44</v>
      </c>
      <c r="F335">
        <v>143.19999999999999</v>
      </c>
      <c r="G335">
        <v>108.8</v>
      </c>
      <c r="H335">
        <v>7.57</v>
      </c>
      <c r="I335" s="2">
        <v>20.555555555555554</v>
      </c>
    </row>
    <row r="336" spans="1:9" x14ac:dyDescent="0.25">
      <c r="A336" s="6">
        <v>44396</v>
      </c>
      <c r="B336" s="6" t="s">
        <v>57</v>
      </c>
      <c r="C336" t="s">
        <v>31</v>
      </c>
      <c r="D336">
        <v>9</v>
      </c>
      <c r="E336">
        <v>8.9700000000000006</v>
      </c>
      <c r="F336">
        <v>118.3</v>
      </c>
      <c r="G336">
        <v>101</v>
      </c>
      <c r="H336">
        <v>7.5</v>
      </c>
      <c r="I336" s="2">
        <v>12.555555555555555</v>
      </c>
    </row>
    <row r="337" spans="1:9" x14ac:dyDescent="0.25">
      <c r="A337" s="6">
        <v>44396</v>
      </c>
      <c r="B337" s="6" t="s">
        <v>57</v>
      </c>
      <c r="C337" t="s">
        <v>31</v>
      </c>
      <c r="D337">
        <v>12</v>
      </c>
      <c r="E337">
        <v>7.75</v>
      </c>
      <c r="F337">
        <v>107.8</v>
      </c>
      <c r="G337">
        <v>101.1</v>
      </c>
      <c r="H337">
        <v>7.33</v>
      </c>
      <c r="I337" s="2">
        <v>8.8888888888888893</v>
      </c>
    </row>
    <row r="338" spans="1:9" x14ac:dyDescent="0.25">
      <c r="A338" s="6">
        <v>44396</v>
      </c>
      <c r="B338" s="6" t="s">
        <v>57</v>
      </c>
      <c r="C338" t="s">
        <v>31</v>
      </c>
      <c r="D338">
        <v>15</v>
      </c>
      <c r="E338">
        <v>5.57</v>
      </c>
      <c r="F338">
        <v>105.1</v>
      </c>
      <c r="G338">
        <v>102.1</v>
      </c>
      <c r="H338">
        <v>7.33</v>
      </c>
      <c r="I338" s="2">
        <v>7.6666666666666652</v>
      </c>
    </row>
    <row r="339" spans="1:9" x14ac:dyDescent="0.25">
      <c r="A339" s="6">
        <v>44431</v>
      </c>
      <c r="B339" s="6" t="s">
        <v>57</v>
      </c>
      <c r="C339" t="s">
        <v>31</v>
      </c>
      <c r="D339">
        <v>3</v>
      </c>
      <c r="E339">
        <v>6.35</v>
      </c>
      <c r="F339">
        <v>163</v>
      </c>
      <c r="G339">
        <v>103</v>
      </c>
      <c r="H339">
        <v>7.71</v>
      </c>
      <c r="I339" s="2">
        <v>26.111111111111111</v>
      </c>
    </row>
    <row r="340" spans="1:9" x14ac:dyDescent="0.25">
      <c r="A340" s="6">
        <v>44431</v>
      </c>
      <c r="B340" s="6" t="s">
        <v>57</v>
      </c>
      <c r="C340" t="s">
        <v>31</v>
      </c>
      <c r="D340">
        <v>6</v>
      </c>
      <c r="E340">
        <v>5.5</v>
      </c>
      <c r="F340">
        <v>134</v>
      </c>
      <c r="G340">
        <v>103</v>
      </c>
      <c r="H340">
        <v>7.11</v>
      </c>
      <c r="I340" s="2">
        <v>23.333333333333332</v>
      </c>
    </row>
    <row r="341" spans="1:9" x14ac:dyDescent="0.25">
      <c r="A341" s="6">
        <v>44431</v>
      </c>
      <c r="B341" s="6" t="s">
        <v>57</v>
      </c>
      <c r="C341" t="s">
        <v>31</v>
      </c>
      <c r="D341">
        <v>9</v>
      </c>
      <c r="E341">
        <v>7.5</v>
      </c>
      <c r="F341">
        <v>123</v>
      </c>
      <c r="G341">
        <v>101</v>
      </c>
      <c r="H341">
        <v>7.1</v>
      </c>
      <c r="I341" s="2">
        <v>13.888888888888889</v>
      </c>
    </row>
    <row r="342" spans="1:9" x14ac:dyDescent="0.25">
      <c r="A342" s="6">
        <v>44431</v>
      </c>
      <c r="B342" s="6" t="s">
        <v>57</v>
      </c>
      <c r="C342" t="s">
        <v>31</v>
      </c>
      <c r="D342">
        <v>12</v>
      </c>
      <c r="E342">
        <v>7.8</v>
      </c>
      <c r="F342">
        <v>125</v>
      </c>
      <c r="G342">
        <v>101</v>
      </c>
      <c r="H342">
        <v>7.3</v>
      </c>
      <c r="I342" s="2">
        <v>13.333333333333332</v>
      </c>
    </row>
    <row r="343" spans="1:9" x14ac:dyDescent="0.25">
      <c r="A343" s="6">
        <v>44468</v>
      </c>
      <c r="B343" s="6" t="s">
        <v>57</v>
      </c>
      <c r="C343" t="s">
        <v>31</v>
      </c>
      <c r="D343">
        <v>3</v>
      </c>
      <c r="E343">
        <v>6.08</v>
      </c>
      <c r="F343">
        <v>137</v>
      </c>
      <c r="G343">
        <v>96.3</v>
      </c>
      <c r="H343">
        <v>7.5</v>
      </c>
      <c r="I343" s="2">
        <v>21.222222222222225</v>
      </c>
    </row>
    <row r="344" spans="1:9" x14ac:dyDescent="0.25">
      <c r="A344" s="6">
        <v>44468</v>
      </c>
      <c r="B344" s="6" t="s">
        <v>57</v>
      </c>
      <c r="C344" t="s">
        <v>31</v>
      </c>
      <c r="D344">
        <v>6</v>
      </c>
      <c r="E344">
        <v>6.25</v>
      </c>
      <c r="F344">
        <v>137.4</v>
      </c>
      <c r="G344">
        <v>96.3</v>
      </c>
      <c r="H344">
        <v>7.46</v>
      </c>
      <c r="I344" s="2">
        <v>21.111111111111111</v>
      </c>
    </row>
    <row r="345" spans="1:9" x14ac:dyDescent="0.25">
      <c r="A345" s="6">
        <v>44468</v>
      </c>
      <c r="B345" s="6" t="s">
        <v>57</v>
      </c>
      <c r="C345" t="s">
        <v>31</v>
      </c>
      <c r="D345">
        <v>9</v>
      </c>
      <c r="E345">
        <v>3.47</v>
      </c>
      <c r="F345">
        <v>133</v>
      </c>
      <c r="G345">
        <v>100.3</v>
      </c>
      <c r="H345">
        <v>6.95</v>
      </c>
      <c r="I345" s="2">
        <v>21.111111111111111</v>
      </c>
    </row>
    <row r="346" spans="1:9" x14ac:dyDescent="0.25">
      <c r="A346" s="6">
        <v>44468</v>
      </c>
      <c r="B346" s="6" t="s">
        <v>57</v>
      </c>
      <c r="C346" t="s">
        <v>31</v>
      </c>
      <c r="D346">
        <v>12</v>
      </c>
      <c r="E346">
        <v>2.74</v>
      </c>
      <c r="F346">
        <v>117</v>
      </c>
      <c r="G346">
        <v>102.3</v>
      </c>
      <c r="H346">
        <v>6.77</v>
      </c>
      <c r="I346" s="2">
        <v>11.611111111111111</v>
      </c>
    </row>
    <row r="347" spans="1:9" x14ac:dyDescent="0.25">
      <c r="A347" s="6">
        <v>44468</v>
      </c>
      <c r="B347" s="6" t="s">
        <v>57</v>
      </c>
      <c r="C347" t="s">
        <v>31</v>
      </c>
      <c r="D347">
        <v>15</v>
      </c>
      <c r="E347">
        <v>1.53</v>
      </c>
      <c r="F347">
        <v>115.2</v>
      </c>
      <c r="G347">
        <v>103</v>
      </c>
      <c r="H347">
        <v>6.71</v>
      </c>
      <c r="I347" s="2">
        <v>8.7222222222222232</v>
      </c>
    </row>
    <row r="348" spans="1:9" x14ac:dyDescent="0.25">
      <c r="A348" s="6">
        <v>44683</v>
      </c>
      <c r="B348" s="6" t="s">
        <v>57</v>
      </c>
      <c r="C348" t="s">
        <v>31</v>
      </c>
      <c r="D348">
        <v>3</v>
      </c>
      <c r="E348">
        <v>6.4</v>
      </c>
      <c r="F348">
        <v>155.4</v>
      </c>
      <c r="G348">
        <v>103.3</v>
      </c>
      <c r="H348">
        <v>8.1999999999999993</v>
      </c>
      <c r="I348" s="2">
        <v>23.833333333333336</v>
      </c>
    </row>
    <row r="349" spans="1:9" x14ac:dyDescent="0.25">
      <c r="A349" s="6">
        <v>44683</v>
      </c>
      <c r="B349" s="6" t="s">
        <v>57</v>
      </c>
      <c r="C349" t="s">
        <v>31</v>
      </c>
      <c r="D349">
        <v>6</v>
      </c>
      <c r="E349">
        <v>9.4</v>
      </c>
      <c r="F349">
        <v>128</v>
      </c>
      <c r="G349">
        <v>101.8</v>
      </c>
      <c r="H349">
        <v>9.1199999999999992</v>
      </c>
      <c r="I349" s="2">
        <v>15.555555555555555</v>
      </c>
    </row>
    <row r="350" spans="1:9" x14ac:dyDescent="0.25">
      <c r="A350" s="6">
        <v>44683</v>
      </c>
      <c r="B350" s="6" t="s">
        <v>57</v>
      </c>
      <c r="C350" t="s">
        <v>31</v>
      </c>
      <c r="D350">
        <v>9</v>
      </c>
      <c r="E350">
        <v>9.4</v>
      </c>
      <c r="F350">
        <v>113</v>
      </c>
      <c r="G350">
        <v>103</v>
      </c>
      <c r="H350">
        <v>8.4</v>
      </c>
      <c r="I350" s="2">
        <v>10</v>
      </c>
    </row>
    <row r="351" spans="1:9" x14ac:dyDescent="0.25">
      <c r="A351" s="6">
        <v>44683</v>
      </c>
      <c r="B351" s="6" t="s">
        <v>57</v>
      </c>
      <c r="C351" t="s">
        <v>31</v>
      </c>
      <c r="D351">
        <v>12</v>
      </c>
      <c r="E351">
        <v>7.49</v>
      </c>
      <c r="F351">
        <v>107.9</v>
      </c>
      <c r="G351">
        <v>103.9</v>
      </c>
      <c r="H351">
        <v>7.75</v>
      </c>
      <c r="I351" s="2">
        <v>7.7777777777777777</v>
      </c>
    </row>
    <row r="352" spans="1:9" x14ac:dyDescent="0.25">
      <c r="A352" s="6">
        <v>44683</v>
      </c>
      <c r="B352" s="6" t="s">
        <v>57</v>
      </c>
      <c r="C352" t="s">
        <v>31</v>
      </c>
      <c r="D352">
        <v>15</v>
      </c>
      <c r="E352">
        <v>5.68</v>
      </c>
      <c r="F352">
        <v>106</v>
      </c>
      <c r="G352">
        <v>105</v>
      </c>
      <c r="H352">
        <v>7</v>
      </c>
      <c r="I352" s="2">
        <v>6.6666666666666661</v>
      </c>
    </row>
    <row r="353" spans="1:9" x14ac:dyDescent="0.25">
      <c r="A353" s="6">
        <v>44719</v>
      </c>
      <c r="B353" s="6" t="s">
        <v>57</v>
      </c>
      <c r="C353" t="s">
        <v>31</v>
      </c>
      <c r="D353">
        <v>3</v>
      </c>
      <c r="E353">
        <v>7.15</v>
      </c>
      <c r="F353">
        <v>156.4</v>
      </c>
      <c r="G353">
        <v>102.7</v>
      </c>
      <c r="H353">
        <v>7.61</v>
      </c>
      <c r="I353" s="2">
        <v>24.444444444444443</v>
      </c>
    </row>
    <row r="354" spans="1:9" x14ac:dyDescent="0.25">
      <c r="A354" s="6">
        <v>44719</v>
      </c>
      <c r="B354" s="6" t="s">
        <v>57</v>
      </c>
      <c r="C354" t="s">
        <v>31</v>
      </c>
      <c r="D354">
        <v>6</v>
      </c>
      <c r="E354">
        <v>9.16</v>
      </c>
      <c r="F354">
        <v>133.5</v>
      </c>
      <c r="G354">
        <v>101.3</v>
      </c>
      <c r="H354">
        <v>7.76</v>
      </c>
      <c r="I354" s="2">
        <v>17.555555555555557</v>
      </c>
    </row>
    <row r="355" spans="1:9" x14ac:dyDescent="0.25">
      <c r="A355" s="6">
        <v>44719</v>
      </c>
      <c r="B355" s="6" t="s">
        <v>57</v>
      </c>
      <c r="C355" t="s">
        <v>31</v>
      </c>
      <c r="D355">
        <v>9</v>
      </c>
      <c r="E355">
        <v>9.0500000000000007</v>
      </c>
      <c r="F355">
        <v>115.4</v>
      </c>
      <c r="G355">
        <v>101.9</v>
      </c>
      <c r="H355">
        <v>7.39</v>
      </c>
      <c r="I355" s="2">
        <v>11.444444444444445</v>
      </c>
    </row>
    <row r="356" spans="1:9" x14ac:dyDescent="0.25">
      <c r="A356" s="6">
        <v>44719</v>
      </c>
      <c r="B356" s="6" t="s">
        <v>57</v>
      </c>
      <c r="C356" t="s">
        <v>31</v>
      </c>
      <c r="D356">
        <v>12</v>
      </c>
      <c r="E356">
        <v>8.59</v>
      </c>
      <c r="F356">
        <v>105.4</v>
      </c>
      <c r="G356">
        <v>100.4</v>
      </c>
      <c r="H356">
        <v>7.09</v>
      </c>
      <c r="I356" s="2">
        <v>8.3888888888888893</v>
      </c>
    </row>
    <row r="357" spans="1:9" x14ac:dyDescent="0.25">
      <c r="A357" s="6">
        <v>44719</v>
      </c>
      <c r="B357" s="6" t="s">
        <v>57</v>
      </c>
      <c r="C357" t="s">
        <v>31</v>
      </c>
      <c r="D357">
        <v>15</v>
      </c>
      <c r="E357">
        <v>6.1</v>
      </c>
      <c r="F357">
        <v>102.2</v>
      </c>
      <c r="G357">
        <v>101.3</v>
      </c>
      <c r="H357">
        <v>6.79</v>
      </c>
      <c r="I357" s="2">
        <v>7.0000000000000009</v>
      </c>
    </row>
    <row r="358" spans="1:9" x14ac:dyDescent="0.25">
      <c r="A358" s="6">
        <v>44719</v>
      </c>
      <c r="B358" s="6" t="s">
        <v>57</v>
      </c>
      <c r="C358" t="s">
        <v>31</v>
      </c>
      <c r="D358">
        <v>18.5</v>
      </c>
      <c r="E358">
        <v>5.64</v>
      </c>
      <c r="F358">
        <v>100.7</v>
      </c>
      <c r="G358">
        <v>101.2</v>
      </c>
      <c r="H358">
        <v>6.82</v>
      </c>
      <c r="I358" s="2">
        <v>6.5555555555555536</v>
      </c>
    </row>
    <row r="359" spans="1:9" x14ac:dyDescent="0.25">
      <c r="A359" s="6">
        <v>44768</v>
      </c>
      <c r="B359" s="6" t="s">
        <v>57</v>
      </c>
      <c r="C359" t="s">
        <v>31</v>
      </c>
      <c r="D359">
        <v>3</v>
      </c>
      <c r="E359">
        <v>5.83</v>
      </c>
      <c r="F359">
        <v>170.9</v>
      </c>
      <c r="G359">
        <v>105.7</v>
      </c>
      <c r="H359">
        <v>8.23</v>
      </c>
      <c r="I359" s="2">
        <v>27.666666666666664</v>
      </c>
    </row>
    <row r="360" spans="1:9" x14ac:dyDescent="0.25">
      <c r="A360" s="6">
        <v>44768</v>
      </c>
      <c r="B360" s="6" t="s">
        <v>57</v>
      </c>
      <c r="C360" t="s">
        <v>31</v>
      </c>
      <c r="D360">
        <v>6</v>
      </c>
      <c r="E360">
        <v>7.69</v>
      </c>
      <c r="F360">
        <v>144.4</v>
      </c>
      <c r="G360">
        <v>101.2</v>
      </c>
      <c r="H360">
        <v>8.0399999999999991</v>
      </c>
      <c r="I360" s="2">
        <v>21.222222222222225</v>
      </c>
    </row>
    <row r="361" spans="1:9" x14ac:dyDescent="0.25">
      <c r="A361" s="6">
        <v>44768</v>
      </c>
      <c r="B361" s="6" t="s">
        <v>57</v>
      </c>
      <c r="C361" t="s">
        <v>31</v>
      </c>
      <c r="D361">
        <v>9</v>
      </c>
      <c r="E361">
        <v>7.58</v>
      </c>
      <c r="F361">
        <v>118.1</v>
      </c>
      <c r="G361">
        <v>103.2</v>
      </c>
      <c r="H361">
        <v>7.63</v>
      </c>
      <c r="I361" s="2">
        <v>11.611111111111111</v>
      </c>
    </row>
    <row r="362" spans="1:9" x14ac:dyDescent="0.25">
      <c r="A362" s="6">
        <v>44768</v>
      </c>
      <c r="B362" s="6" t="s">
        <v>57</v>
      </c>
      <c r="C362" t="s">
        <v>31</v>
      </c>
      <c r="D362">
        <v>12</v>
      </c>
      <c r="E362">
        <v>5.21</v>
      </c>
      <c r="F362">
        <v>110.5</v>
      </c>
      <c r="G362">
        <v>105</v>
      </c>
      <c r="H362">
        <v>7.32</v>
      </c>
      <c r="I362" s="2">
        <v>8.4444444444444464</v>
      </c>
    </row>
    <row r="363" spans="1:9" x14ac:dyDescent="0.25">
      <c r="A363" s="6">
        <v>44768</v>
      </c>
      <c r="B363" s="6" t="s">
        <v>57</v>
      </c>
      <c r="C363" t="s">
        <v>31</v>
      </c>
      <c r="D363">
        <v>15</v>
      </c>
      <c r="E363">
        <v>3.4</v>
      </c>
      <c r="F363">
        <v>108.6</v>
      </c>
      <c r="G363">
        <v>106.1</v>
      </c>
      <c r="H363">
        <v>7.05</v>
      </c>
      <c r="I363" s="2">
        <v>4.6666666666666661</v>
      </c>
    </row>
    <row r="364" spans="1:9" x14ac:dyDescent="0.25">
      <c r="A364" s="6">
        <v>44802</v>
      </c>
      <c r="B364" s="6" t="s">
        <v>57</v>
      </c>
      <c r="C364" t="s">
        <v>31</v>
      </c>
      <c r="D364">
        <v>3</v>
      </c>
      <c r="E364">
        <v>5.78</v>
      </c>
      <c r="F364">
        <v>168.7</v>
      </c>
      <c r="G364">
        <v>107</v>
      </c>
      <c r="H364">
        <v>8.65</v>
      </c>
      <c r="I364" s="2">
        <v>26.277777777777775</v>
      </c>
    </row>
    <row r="365" spans="1:9" x14ac:dyDescent="0.25">
      <c r="A365" s="6">
        <v>44802</v>
      </c>
      <c r="B365" s="6" t="s">
        <v>57</v>
      </c>
      <c r="C365" t="s">
        <v>31</v>
      </c>
      <c r="D365">
        <v>6</v>
      </c>
      <c r="E365">
        <v>5.49</v>
      </c>
      <c r="F365">
        <v>156.80000000000001</v>
      </c>
      <c r="G365">
        <v>104</v>
      </c>
      <c r="H365">
        <v>7.47</v>
      </c>
      <c r="I365" s="2">
        <v>23.666666666666664</v>
      </c>
    </row>
    <row r="366" spans="1:9" x14ac:dyDescent="0.25">
      <c r="A366" s="6">
        <v>44802</v>
      </c>
      <c r="B366" s="6" t="s">
        <v>57</v>
      </c>
      <c r="C366" t="s">
        <v>31</v>
      </c>
      <c r="D366">
        <v>9</v>
      </c>
      <c r="E366">
        <v>5.0999999999999996</v>
      </c>
      <c r="F366">
        <v>123.1</v>
      </c>
      <c r="G366">
        <v>103.9</v>
      </c>
      <c r="H366">
        <v>7.05</v>
      </c>
      <c r="I366" s="2">
        <v>13.055555555555555</v>
      </c>
    </row>
    <row r="367" spans="1:9" x14ac:dyDescent="0.25">
      <c r="A367" s="6">
        <v>44802</v>
      </c>
      <c r="B367" s="6" t="s">
        <v>57</v>
      </c>
      <c r="C367" t="s">
        <v>31</v>
      </c>
      <c r="D367">
        <v>12</v>
      </c>
      <c r="E367">
        <v>3.44</v>
      </c>
      <c r="F367">
        <v>111</v>
      </c>
      <c r="G367">
        <v>105.3</v>
      </c>
      <c r="H367">
        <v>6.77</v>
      </c>
      <c r="I367" s="2">
        <v>8.7777777777777768</v>
      </c>
    </row>
    <row r="368" spans="1:9" x14ac:dyDescent="0.25">
      <c r="A368" s="6">
        <v>44802</v>
      </c>
      <c r="B368" s="6" t="s">
        <v>57</v>
      </c>
      <c r="C368" t="s">
        <v>31</v>
      </c>
      <c r="D368">
        <v>15</v>
      </c>
      <c r="E368">
        <v>2.61</v>
      </c>
      <c r="F368">
        <v>108</v>
      </c>
      <c r="G368">
        <v>107</v>
      </c>
      <c r="H368">
        <v>6.64</v>
      </c>
      <c r="I368" s="2">
        <v>7.5555555555555562</v>
      </c>
    </row>
    <row r="369" spans="1:9" x14ac:dyDescent="0.25">
      <c r="A369" s="6">
        <v>44802</v>
      </c>
      <c r="B369" s="6" t="s">
        <v>57</v>
      </c>
      <c r="C369" t="s">
        <v>31</v>
      </c>
      <c r="D369">
        <v>18.5</v>
      </c>
      <c r="E369">
        <v>2.6</v>
      </c>
      <c r="F369">
        <v>108.5</v>
      </c>
      <c r="G369">
        <v>107.4</v>
      </c>
      <c r="H369">
        <v>6.77</v>
      </c>
      <c r="I369" s="2">
        <v>6.6666666666666661</v>
      </c>
    </row>
    <row r="370" spans="1:9" x14ac:dyDescent="0.25">
      <c r="A370" s="6">
        <v>44840</v>
      </c>
      <c r="B370" s="6" t="s">
        <v>57</v>
      </c>
      <c r="C370" t="s">
        <v>31</v>
      </c>
      <c r="D370">
        <v>3</v>
      </c>
      <c r="E370">
        <v>6.34</v>
      </c>
      <c r="F370">
        <v>134.30000000000001</v>
      </c>
      <c r="G370">
        <v>103.9</v>
      </c>
      <c r="H370">
        <v>7.39</v>
      </c>
      <c r="I370" s="2">
        <v>16.666666666666668</v>
      </c>
    </row>
    <row r="371" spans="1:9" x14ac:dyDescent="0.25">
      <c r="A371" s="6">
        <v>44840</v>
      </c>
      <c r="B371" s="6" t="s">
        <v>57</v>
      </c>
      <c r="C371" t="s">
        <v>31</v>
      </c>
      <c r="D371">
        <v>6</v>
      </c>
      <c r="E371">
        <v>6.37</v>
      </c>
      <c r="F371">
        <v>133.9</v>
      </c>
      <c r="G371">
        <v>103.6</v>
      </c>
      <c r="H371">
        <v>7.4</v>
      </c>
      <c r="I371" s="2">
        <v>16.611111111111111</v>
      </c>
    </row>
    <row r="372" spans="1:9" x14ac:dyDescent="0.25">
      <c r="A372" s="6">
        <v>44840</v>
      </c>
      <c r="B372" s="6" t="s">
        <v>57</v>
      </c>
      <c r="C372" t="s">
        <v>31</v>
      </c>
      <c r="D372">
        <v>9</v>
      </c>
      <c r="E372">
        <v>5.34</v>
      </c>
      <c r="F372">
        <v>131.5</v>
      </c>
      <c r="G372">
        <v>104.3</v>
      </c>
      <c r="H372">
        <v>7.23</v>
      </c>
      <c r="I372" s="2">
        <v>15.499999999999998</v>
      </c>
    </row>
    <row r="373" spans="1:9" x14ac:dyDescent="0.25">
      <c r="A373" s="6">
        <v>44840</v>
      </c>
      <c r="B373" s="6" t="s">
        <v>57</v>
      </c>
      <c r="C373" t="s">
        <v>31</v>
      </c>
      <c r="D373">
        <v>12</v>
      </c>
      <c r="E373">
        <v>2.92</v>
      </c>
      <c r="F373">
        <v>114.4</v>
      </c>
      <c r="G373">
        <v>105.7</v>
      </c>
      <c r="H373">
        <v>6.83</v>
      </c>
      <c r="I373" s="2">
        <v>9.4444444444444446</v>
      </c>
    </row>
    <row r="374" spans="1:9" x14ac:dyDescent="0.25">
      <c r="A374" s="6">
        <v>44840</v>
      </c>
      <c r="B374" s="6" t="s">
        <v>57</v>
      </c>
      <c r="C374" t="s">
        <v>31</v>
      </c>
      <c r="D374">
        <v>15</v>
      </c>
      <c r="E374">
        <v>2.29</v>
      </c>
      <c r="F374">
        <v>111.3</v>
      </c>
      <c r="G374">
        <v>107.4</v>
      </c>
      <c r="H374">
        <v>606</v>
      </c>
      <c r="I374" s="2">
        <v>7.8333333333333339</v>
      </c>
    </row>
    <row r="375" spans="1:9" x14ac:dyDescent="0.25">
      <c r="A375" s="6">
        <v>44840</v>
      </c>
      <c r="B375" s="6" t="s">
        <v>57</v>
      </c>
      <c r="C375" t="s">
        <v>31</v>
      </c>
      <c r="D375">
        <v>18.5</v>
      </c>
      <c r="E375">
        <v>1.81</v>
      </c>
      <c r="F375">
        <v>115</v>
      </c>
      <c r="G375">
        <v>113</v>
      </c>
      <c r="H375">
        <v>6.59</v>
      </c>
      <c r="I375" s="2">
        <v>7.1111111111111089</v>
      </c>
    </row>
    <row r="376" spans="1:9" x14ac:dyDescent="0.25">
      <c r="A376" s="6">
        <v>45055</v>
      </c>
      <c r="B376" s="6" t="s">
        <v>57</v>
      </c>
      <c r="C376" t="s">
        <v>31</v>
      </c>
      <c r="D376">
        <v>1</v>
      </c>
      <c r="E376">
        <v>9.92</v>
      </c>
      <c r="F376">
        <v>134.1</v>
      </c>
      <c r="H376">
        <v>7.92</v>
      </c>
      <c r="I376" s="2">
        <v>16.555555555555554</v>
      </c>
    </row>
    <row r="377" spans="1:9" x14ac:dyDescent="0.25">
      <c r="A377" s="6">
        <v>45055</v>
      </c>
      <c r="B377" s="6" t="s">
        <v>57</v>
      </c>
      <c r="C377" t="s">
        <v>31</v>
      </c>
      <c r="D377">
        <v>3</v>
      </c>
      <c r="E377">
        <v>10.74</v>
      </c>
      <c r="F377">
        <v>130.6</v>
      </c>
      <c r="H377">
        <v>8.5299999999999994</v>
      </c>
      <c r="I377" s="2">
        <v>14.722222222222221</v>
      </c>
    </row>
    <row r="378" spans="1:9" x14ac:dyDescent="0.25">
      <c r="A378" s="6">
        <v>45055</v>
      </c>
      <c r="B378" s="6" t="s">
        <v>57</v>
      </c>
      <c r="C378" t="s">
        <v>31</v>
      </c>
      <c r="D378">
        <v>6</v>
      </c>
      <c r="E378">
        <v>11.54</v>
      </c>
      <c r="F378">
        <v>123.5</v>
      </c>
      <c r="H378">
        <v>8.84</v>
      </c>
      <c r="I378" s="2">
        <v>12.888888888888889</v>
      </c>
    </row>
    <row r="379" spans="1:9" x14ac:dyDescent="0.25">
      <c r="A379" s="6">
        <v>45055</v>
      </c>
      <c r="B379" s="6" t="s">
        <v>57</v>
      </c>
      <c r="C379" t="s">
        <v>31</v>
      </c>
      <c r="D379">
        <v>9</v>
      </c>
      <c r="E379">
        <v>12.56</v>
      </c>
      <c r="F379">
        <v>113.4</v>
      </c>
      <c r="H379">
        <v>8.0299999999999994</v>
      </c>
      <c r="I379" s="2">
        <v>9.7777777777777786</v>
      </c>
    </row>
    <row r="380" spans="1:9" x14ac:dyDescent="0.25">
      <c r="A380" s="6">
        <v>45055</v>
      </c>
      <c r="B380" s="6" t="s">
        <v>57</v>
      </c>
      <c r="C380" t="s">
        <v>31</v>
      </c>
      <c r="D380">
        <v>12</v>
      </c>
      <c r="E380">
        <v>12.62</v>
      </c>
      <c r="F380">
        <v>106.7</v>
      </c>
      <c r="H380">
        <v>7.6</v>
      </c>
      <c r="I380" s="2">
        <v>7.5555555555555562</v>
      </c>
    </row>
    <row r="381" spans="1:9" x14ac:dyDescent="0.25">
      <c r="A381" s="6">
        <v>45055</v>
      </c>
      <c r="B381" s="6" t="s">
        <v>57</v>
      </c>
      <c r="C381" t="s">
        <v>31</v>
      </c>
      <c r="D381">
        <v>15</v>
      </c>
      <c r="E381">
        <v>10.86</v>
      </c>
      <c r="F381">
        <v>104.8</v>
      </c>
      <c r="H381">
        <v>7.22</v>
      </c>
      <c r="I381" s="2">
        <v>6.3333333333333321</v>
      </c>
    </row>
    <row r="382" spans="1:9" x14ac:dyDescent="0.25">
      <c r="A382" s="6">
        <v>45125</v>
      </c>
      <c r="B382" s="6" t="s">
        <v>57</v>
      </c>
      <c r="C382" t="s">
        <v>31</v>
      </c>
      <c r="D382">
        <v>1</v>
      </c>
      <c r="E382">
        <v>7.5</v>
      </c>
      <c r="F382">
        <v>164.1</v>
      </c>
      <c r="G382">
        <v>102.5</v>
      </c>
      <c r="H382">
        <v>7.89</v>
      </c>
      <c r="I382" s="2">
        <v>27.111111111111107</v>
      </c>
    </row>
    <row r="383" spans="1:9" x14ac:dyDescent="0.25">
      <c r="A383" s="6">
        <v>45125</v>
      </c>
      <c r="B383" s="6" t="s">
        <v>57</v>
      </c>
      <c r="C383" t="s">
        <v>31</v>
      </c>
      <c r="D383">
        <v>3</v>
      </c>
      <c r="E383">
        <v>7.65</v>
      </c>
      <c r="F383">
        <v>164</v>
      </c>
      <c r="G383">
        <v>102.4</v>
      </c>
      <c r="H383">
        <v>7.82</v>
      </c>
      <c r="I383" s="2">
        <v>27.111111111111107</v>
      </c>
    </row>
    <row r="384" spans="1:9" x14ac:dyDescent="0.25">
      <c r="A384" s="6">
        <v>45125</v>
      </c>
      <c r="B384" s="6" t="s">
        <v>57</v>
      </c>
      <c r="C384" t="s">
        <v>31</v>
      </c>
      <c r="D384">
        <v>6</v>
      </c>
      <c r="E384">
        <v>8.6999999999999993</v>
      </c>
      <c r="F384">
        <v>148.19999999999999</v>
      </c>
      <c r="G384">
        <v>102.1</v>
      </c>
      <c r="H384">
        <v>7.68</v>
      </c>
      <c r="I384" s="2">
        <v>21.999999999999996</v>
      </c>
    </row>
    <row r="385" spans="1:9" x14ac:dyDescent="0.25">
      <c r="A385" s="6">
        <v>45125</v>
      </c>
      <c r="B385" s="6" t="s">
        <v>57</v>
      </c>
      <c r="C385" t="s">
        <v>31</v>
      </c>
      <c r="D385">
        <v>9</v>
      </c>
      <c r="E385">
        <v>10.55</v>
      </c>
      <c r="F385">
        <v>124.4</v>
      </c>
      <c r="G385">
        <v>101.5</v>
      </c>
      <c r="H385">
        <v>7.55</v>
      </c>
      <c r="I385" s="2">
        <v>14.5</v>
      </c>
    </row>
    <row r="386" spans="1:9" x14ac:dyDescent="0.25">
      <c r="A386" s="6">
        <v>45125</v>
      </c>
      <c r="B386" s="6" t="s">
        <v>57</v>
      </c>
      <c r="C386" t="s">
        <v>31</v>
      </c>
      <c r="D386">
        <v>12</v>
      </c>
      <c r="E386">
        <v>7.01</v>
      </c>
      <c r="F386">
        <v>112</v>
      </c>
      <c r="G386">
        <v>103.2</v>
      </c>
      <c r="H386">
        <v>7.12</v>
      </c>
      <c r="I386" s="2">
        <v>9.5</v>
      </c>
    </row>
    <row r="387" spans="1:9" x14ac:dyDescent="0.25">
      <c r="A387" s="6">
        <v>45125</v>
      </c>
      <c r="B387" s="6" t="s">
        <v>57</v>
      </c>
      <c r="C387" t="s">
        <v>31</v>
      </c>
      <c r="D387">
        <v>15</v>
      </c>
      <c r="E387">
        <v>4.29</v>
      </c>
      <c r="F387">
        <v>107.9</v>
      </c>
      <c r="G387">
        <v>106.2</v>
      </c>
      <c r="H387">
        <v>6.95</v>
      </c>
      <c r="I387" s="2">
        <v>7.2777777777777786</v>
      </c>
    </row>
    <row r="388" spans="1:9" x14ac:dyDescent="0.25">
      <c r="A388" s="6">
        <v>45197</v>
      </c>
      <c r="B388" s="6" t="s">
        <v>57</v>
      </c>
      <c r="C388" t="s">
        <v>31</v>
      </c>
      <c r="D388">
        <v>1</v>
      </c>
      <c r="E388">
        <v>7.23</v>
      </c>
      <c r="H388">
        <v>7.29</v>
      </c>
      <c r="I388">
        <v>19.100000000000001</v>
      </c>
    </row>
    <row r="389" spans="1:9" x14ac:dyDescent="0.25">
      <c r="A389" s="6">
        <v>45197</v>
      </c>
      <c r="B389" s="6" t="s">
        <v>57</v>
      </c>
      <c r="C389" t="s">
        <v>31</v>
      </c>
      <c r="D389">
        <v>3</v>
      </c>
      <c r="E389">
        <v>7.24</v>
      </c>
      <c r="H389">
        <v>7.29</v>
      </c>
      <c r="I389">
        <v>19.100000000000001</v>
      </c>
    </row>
    <row r="390" spans="1:9" x14ac:dyDescent="0.25">
      <c r="A390" s="6">
        <v>45197</v>
      </c>
      <c r="B390" s="6" t="s">
        <v>57</v>
      </c>
      <c r="C390" t="s">
        <v>31</v>
      </c>
      <c r="D390">
        <v>6</v>
      </c>
      <c r="E390">
        <v>7.12</v>
      </c>
      <c r="H390">
        <v>7.28</v>
      </c>
      <c r="I390">
        <v>19.100000000000001</v>
      </c>
    </row>
    <row r="391" spans="1:9" x14ac:dyDescent="0.25">
      <c r="A391" s="6">
        <v>45197</v>
      </c>
      <c r="B391" s="6" t="s">
        <v>57</v>
      </c>
      <c r="C391" t="s">
        <v>31</v>
      </c>
      <c r="D391">
        <v>9</v>
      </c>
      <c r="E391">
        <v>6.95</v>
      </c>
      <c r="H391">
        <v>7.22</v>
      </c>
      <c r="I391">
        <v>18.8</v>
      </c>
    </row>
    <row r="392" spans="1:9" x14ac:dyDescent="0.25">
      <c r="A392" s="6">
        <v>45197</v>
      </c>
      <c r="B392" s="6" t="s">
        <v>57</v>
      </c>
      <c r="C392" t="s">
        <v>31</v>
      </c>
      <c r="D392">
        <v>12</v>
      </c>
      <c r="E392">
        <v>0.15</v>
      </c>
      <c r="H392">
        <v>6.67</v>
      </c>
      <c r="I392">
        <v>12</v>
      </c>
    </row>
    <row r="393" spans="1:9" x14ac:dyDescent="0.25">
      <c r="A393" s="6">
        <v>45197</v>
      </c>
      <c r="B393" s="6" t="s">
        <v>57</v>
      </c>
      <c r="C393" t="s">
        <v>31</v>
      </c>
      <c r="D393">
        <v>15</v>
      </c>
      <c r="E393">
        <v>-0.1</v>
      </c>
      <c r="H393">
        <v>6.64</v>
      </c>
      <c r="I393">
        <v>8.4</v>
      </c>
    </row>
    <row r="394" spans="1:9" x14ac:dyDescent="0.25">
      <c r="A394" s="6">
        <v>44318</v>
      </c>
      <c r="B394" s="6" t="s">
        <v>57</v>
      </c>
      <c r="C394" t="s">
        <v>33</v>
      </c>
      <c r="D394">
        <v>1</v>
      </c>
      <c r="E394">
        <v>9.5</v>
      </c>
      <c r="F394">
        <v>120</v>
      </c>
      <c r="G394">
        <v>101</v>
      </c>
      <c r="H394">
        <v>7.52</v>
      </c>
      <c r="I394" s="2">
        <v>12.777777777777777</v>
      </c>
    </row>
    <row r="395" spans="1:9" x14ac:dyDescent="0.25">
      <c r="A395" s="6">
        <v>44368</v>
      </c>
      <c r="B395" s="6" t="s">
        <v>57</v>
      </c>
      <c r="C395" t="s">
        <v>33</v>
      </c>
      <c r="D395">
        <v>1</v>
      </c>
      <c r="E395">
        <v>7.75</v>
      </c>
      <c r="F395">
        <v>160.4</v>
      </c>
      <c r="G395">
        <v>105.1</v>
      </c>
      <c r="H395">
        <v>8.92</v>
      </c>
      <c r="I395" s="2">
        <v>24.444444444444443</v>
      </c>
    </row>
    <row r="396" spans="1:9" x14ac:dyDescent="0.25">
      <c r="A396" s="6">
        <v>44396</v>
      </c>
      <c r="B396" s="6" t="s">
        <v>57</v>
      </c>
      <c r="C396" t="s">
        <v>33</v>
      </c>
      <c r="D396">
        <v>1</v>
      </c>
      <c r="E396">
        <v>5.89</v>
      </c>
      <c r="F396">
        <v>170.3</v>
      </c>
      <c r="G396">
        <v>106.9</v>
      </c>
      <c r="H396">
        <v>7.7</v>
      </c>
      <c r="I396" s="2">
        <v>26.833333333333332</v>
      </c>
    </row>
    <row r="397" spans="1:9" x14ac:dyDescent="0.25">
      <c r="A397" s="6">
        <v>44431</v>
      </c>
      <c r="B397" s="6" t="s">
        <v>57</v>
      </c>
      <c r="C397" t="s">
        <v>33</v>
      </c>
      <c r="D397">
        <v>1</v>
      </c>
      <c r="E397">
        <v>6</v>
      </c>
      <c r="F397">
        <v>167</v>
      </c>
      <c r="G397">
        <v>106</v>
      </c>
      <c r="H397">
        <v>7.48</v>
      </c>
      <c r="I397" s="2">
        <v>26.111111111111111</v>
      </c>
    </row>
    <row r="398" spans="1:9" x14ac:dyDescent="0.25">
      <c r="A398" s="6">
        <v>44468</v>
      </c>
      <c r="B398" s="6" t="s">
        <v>57</v>
      </c>
      <c r="C398" t="s">
        <v>33</v>
      </c>
      <c r="D398">
        <v>1</v>
      </c>
      <c r="E398">
        <v>6.29</v>
      </c>
      <c r="F398">
        <v>137.19999999999999</v>
      </c>
      <c r="G398">
        <v>96.9</v>
      </c>
      <c r="H398">
        <v>7.49</v>
      </c>
      <c r="I398" s="2">
        <v>20.833333333333332</v>
      </c>
    </row>
    <row r="399" spans="1:9" x14ac:dyDescent="0.25">
      <c r="A399" s="6">
        <v>44683</v>
      </c>
      <c r="B399" s="6" t="s">
        <v>57</v>
      </c>
      <c r="C399" t="s">
        <v>33</v>
      </c>
      <c r="D399">
        <v>1</v>
      </c>
      <c r="E399">
        <v>6.81</v>
      </c>
      <c r="F399">
        <v>155.6</v>
      </c>
      <c r="G399">
        <v>104.2</v>
      </c>
      <c r="H399">
        <v>8.58</v>
      </c>
      <c r="I399" s="2">
        <v>23.333333333333332</v>
      </c>
    </row>
    <row r="400" spans="1:9" x14ac:dyDescent="0.25">
      <c r="A400" s="6">
        <v>44719</v>
      </c>
      <c r="B400" s="6" t="s">
        <v>57</v>
      </c>
      <c r="C400" t="s">
        <v>33</v>
      </c>
      <c r="D400">
        <v>1</v>
      </c>
      <c r="E400">
        <v>7.75</v>
      </c>
      <c r="F400">
        <v>160.4</v>
      </c>
      <c r="G400">
        <v>105.1</v>
      </c>
      <c r="H400">
        <v>8.92</v>
      </c>
      <c r="I400" s="2">
        <v>24.444444444444443</v>
      </c>
    </row>
    <row r="401" spans="1:9" x14ac:dyDescent="0.25">
      <c r="A401" s="6">
        <v>44768</v>
      </c>
      <c r="B401" s="6" t="s">
        <v>57</v>
      </c>
      <c r="C401" t="s">
        <v>33</v>
      </c>
      <c r="D401">
        <v>1</v>
      </c>
      <c r="E401">
        <v>5.81</v>
      </c>
      <c r="F401">
        <v>170.3</v>
      </c>
      <c r="G401">
        <v>106</v>
      </c>
      <c r="H401">
        <v>8.4700000000000006</v>
      </c>
      <c r="I401" s="2">
        <v>27.333333333333336</v>
      </c>
    </row>
    <row r="402" spans="1:9" x14ac:dyDescent="0.25">
      <c r="A402" s="6">
        <v>44802</v>
      </c>
      <c r="B402" s="6" t="s">
        <v>57</v>
      </c>
      <c r="C402" t="s">
        <v>33</v>
      </c>
      <c r="D402">
        <v>1</v>
      </c>
      <c r="E402">
        <v>5.66</v>
      </c>
      <c r="F402">
        <v>169.5</v>
      </c>
      <c r="G402">
        <v>107.5</v>
      </c>
      <c r="H402">
        <v>8.17</v>
      </c>
      <c r="I402" s="2">
        <v>26.333333333333336</v>
      </c>
    </row>
    <row r="403" spans="1:9" x14ac:dyDescent="0.25">
      <c r="A403" s="6">
        <v>44840</v>
      </c>
      <c r="B403" s="6" t="s">
        <v>57</v>
      </c>
      <c r="C403" t="s">
        <v>33</v>
      </c>
      <c r="D403">
        <v>1</v>
      </c>
      <c r="E403">
        <v>6.81</v>
      </c>
      <c r="F403">
        <v>135.19999999999999</v>
      </c>
      <c r="G403">
        <v>104.8</v>
      </c>
      <c r="H403">
        <v>7.65</v>
      </c>
      <c r="I403" s="2">
        <v>16.5</v>
      </c>
    </row>
    <row r="404" spans="1:9" x14ac:dyDescent="0.25">
      <c r="A404" s="6">
        <v>45055</v>
      </c>
      <c r="B404" s="6" t="s">
        <v>57</v>
      </c>
      <c r="C404" t="s">
        <v>33</v>
      </c>
      <c r="D404">
        <v>1</v>
      </c>
      <c r="E404">
        <v>9.91</v>
      </c>
      <c r="F404">
        <v>136.30000000000001</v>
      </c>
      <c r="H404">
        <v>8.34</v>
      </c>
      <c r="I404" s="2">
        <v>17.055555555555557</v>
      </c>
    </row>
    <row r="405" spans="1:9" x14ac:dyDescent="0.25">
      <c r="A405" s="6">
        <v>45125</v>
      </c>
      <c r="B405" s="6" t="s">
        <v>57</v>
      </c>
      <c r="C405" t="s">
        <v>33</v>
      </c>
      <c r="D405">
        <v>1</v>
      </c>
      <c r="E405">
        <v>7.5</v>
      </c>
      <c r="F405">
        <v>166</v>
      </c>
      <c r="G405">
        <v>104.7</v>
      </c>
      <c r="H405">
        <v>7.7</v>
      </c>
      <c r="I405" s="2">
        <v>26.611111111111114</v>
      </c>
    </row>
    <row r="406" spans="1:9" x14ac:dyDescent="0.25">
      <c r="A406" s="6">
        <v>45197</v>
      </c>
      <c r="B406" s="6" t="s">
        <v>57</v>
      </c>
      <c r="C406" t="s">
        <v>33</v>
      </c>
      <c r="D406">
        <v>1</v>
      </c>
      <c r="E406">
        <v>8.23</v>
      </c>
      <c r="H406">
        <v>7.44</v>
      </c>
      <c r="I406">
        <v>18.7</v>
      </c>
    </row>
    <row r="407" spans="1:9" x14ac:dyDescent="0.25">
      <c r="A407" s="6">
        <v>44318</v>
      </c>
      <c r="B407" s="6" t="s">
        <v>57</v>
      </c>
      <c r="C407" t="s">
        <v>37</v>
      </c>
      <c r="D407">
        <v>1</v>
      </c>
      <c r="E407">
        <v>9.2799999999999994</v>
      </c>
      <c r="F407">
        <v>124</v>
      </c>
      <c r="G407">
        <v>106</v>
      </c>
      <c r="H407">
        <v>7.38</v>
      </c>
      <c r="I407" s="2">
        <v>12.777777777777777</v>
      </c>
    </row>
    <row r="408" spans="1:9" x14ac:dyDescent="0.25">
      <c r="A408" s="6">
        <v>44368</v>
      </c>
      <c r="B408" s="6" t="s">
        <v>57</v>
      </c>
      <c r="C408" t="s">
        <v>37</v>
      </c>
      <c r="D408">
        <v>1</v>
      </c>
      <c r="E408">
        <v>8.75</v>
      </c>
      <c r="F408">
        <v>166.9</v>
      </c>
      <c r="G408">
        <v>109.5</v>
      </c>
      <c r="H408">
        <v>9.43</v>
      </c>
      <c r="I408" s="2">
        <v>24.444444444444443</v>
      </c>
    </row>
    <row r="409" spans="1:9" x14ac:dyDescent="0.25">
      <c r="A409" s="6">
        <v>44396</v>
      </c>
      <c r="B409" s="6" t="s">
        <v>57</v>
      </c>
      <c r="C409" t="s">
        <v>37</v>
      </c>
      <c r="D409">
        <v>1</v>
      </c>
      <c r="E409">
        <v>6.95</v>
      </c>
      <c r="F409">
        <v>175.8</v>
      </c>
      <c r="G409">
        <v>112.8</v>
      </c>
      <c r="H409">
        <v>8.0399999999999991</v>
      </c>
      <c r="I409" s="2">
        <v>25.666666666666668</v>
      </c>
    </row>
    <row r="410" spans="1:9" x14ac:dyDescent="0.25">
      <c r="A410" s="6">
        <v>44431</v>
      </c>
      <c r="B410" s="6" t="s">
        <v>57</v>
      </c>
      <c r="C410" t="s">
        <v>37</v>
      </c>
      <c r="D410">
        <v>1</v>
      </c>
      <c r="E410">
        <v>5.79</v>
      </c>
      <c r="F410">
        <v>170</v>
      </c>
      <c r="G410">
        <v>109</v>
      </c>
      <c r="H410">
        <v>7.26</v>
      </c>
      <c r="I410" s="2">
        <v>25.555555555555554</v>
      </c>
    </row>
    <row r="411" spans="1:9" x14ac:dyDescent="0.25">
      <c r="A411" s="6">
        <v>44468</v>
      </c>
      <c r="B411" s="6" t="s">
        <v>57</v>
      </c>
      <c r="C411" t="s">
        <v>37</v>
      </c>
      <c r="D411">
        <v>1</v>
      </c>
      <c r="E411">
        <v>6.4</v>
      </c>
      <c r="F411">
        <v>135.80000000000001</v>
      </c>
      <c r="G411">
        <v>97.9</v>
      </c>
      <c r="H411">
        <v>7.44</v>
      </c>
      <c r="I411" s="2">
        <v>19.888888888888886</v>
      </c>
    </row>
    <row r="412" spans="1:9" x14ac:dyDescent="0.25">
      <c r="A412" s="6">
        <v>44683</v>
      </c>
      <c r="B412" s="6" t="s">
        <v>57</v>
      </c>
      <c r="C412" t="s">
        <v>37</v>
      </c>
      <c r="D412">
        <v>1</v>
      </c>
      <c r="E412">
        <v>8.92</v>
      </c>
      <c r="F412">
        <v>123.3</v>
      </c>
      <c r="G412">
        <v>104</v>
      </c>
      <c r="H412">
        <v>7.97</v>
      </c>
      <c r="I412" s="2">
        <v>12.777777777777777</v>
      </c>
    </row>
    <row r="413" spans="1:9" x14ac:dyDescent="0.25">
      <c r="A413" s="6">
        <v>44719</v>
      </c>
      <c r="B413" s="6" t="s">
        <v>57</v>
      </c>
      <c r="C413" t="s">
        <v>37</v>
      </c>
      <c r="D413">
        <v>1</v>
      </c>
      <c r="E413">
        <v>7.55</v>
      </c>
      <c r="F413">
        <v>157</v>
      </c>
      <c r="G413">
        <v>106.5</v>
      </c>
      <c r="H413">
        <v>9.0500000000000007</v>
      </c>
      <c r="I413" s="2">
        <v>22.777777777777779</v>
      </c>
    </row>
    <row r="414" spans="1:9" x14ac:dyDescent="0.25">
      <c r="A414" s="6">
        <v>44768</v>
      </c>
      <c r="B414" s="6" t="s">
        <v>57</v>
      </c>
      <c r="C414" t="s">
        <v>37</v>
      </c>
      <c r="D414">
        <v>1</v>
      </c>
      <c r="E414">
        <v>5.69</v>
      </c>
      <c r="F414">
        <v>168.4</v>
      </c>
      <c r="G414">
        <v>106.2</v>
      </c>
      <c r="H414">
        <v>8.43</v>
      </c>
      <c r="I414" s="2">
        <v>26.611111111111114</v>
      </c>
    </row>
    <row r="415" spans="1:9" x14ac:dyDescent="0.25">
      <c r="A415" s="6">
        <v>44802</v>
      </c>
      <c r="B415" s="6" t="s">
        <v>57</v>
      </c>
      <c r="C415" t="s">
        <v>37</v>
      </c>
      <c r="D415">
        <v>1</v>
      </c>
      <c r="E415">
        <v>5.9</v>
      </c>
      <c r="F415">
        <v>171.4</v>
      </c>
      <c r="G415">
        <v>109.3</v>
      </c>
      <c r="H415">
        <v>8.42</v>
      </c>
      <c r="I415" s="2">
        <v>25.555555555555554</v>
      </c>
    </row>
    <row r="416" spans="1:9" x14ac:dyDescent="0.25">
      <c r="A416" s="6">
        <v>44840</v>
      </c>
      <c r="B416" s="6" t="s">
        <v>57</v>
      </c>
      <c r="C416" t="s">
        <v>37</v>
      </c>
      <c r="D416">
        <v>1</v>
      </c>
      <c r="E416">
        <v>6.84</v>
      </c>
      <c r="F416">
        <v>147.5</v>
      </c>
      <c r="G416">
        <v>117.8</v>
      </c>
      <c r="H416">
        <v>7.56</v>
      </c>
      <c r="I416" s="2">
        <v>15.277777777777777</v>
      </c>
    </row>
    <row r="417" spans="1:9" x14ac:dyDescent="0.25">
      <c r="A417" s="6">
        <v>45055</v>
      </c>
      <c r="B417" s="6" t="s">
        <v>57</v>
      </c>
      <c r="C417" t="s">
        <v>37</v>
      </c>
      <c r="D417">
        <v>1</v>
      </c>
      <c r="E417">
        <v>10.43</v>
      </c>
      <c r="F417">
        <v>140.30000000000001</v>
      </c>
      <c r="H417">
        <v>8.99</v>
      </c>
      <c r="I417" s="2">
        <v>17.166666666666664</v>
      </c>
    </row>
    <row r="418" spans="1:9" x14ac:dyDescent="0.25">
      <c r="A418" s="6">
        <v>45125</v>
      </c>
      <c r="B418" s="6" t="s">
        <v>57</v>
      </c>
      <c r="C418" t="s">
        <v>37</v>
      </c>
      <c r="D418">
        <v>1</v>
      </c>
      <c r="E418">
        <v>7.9</v>
      </c>
      <c r="F418">
        <v>169</v>
      </c>
      <c r="G418">
        <v>107.6</v>
      </c>
      <c r="H418">
        <v>7.89</v>
      </c>
      <c r="I418" s="2">
        <v>26.111111111111111</v>
      </c>
    </row>
    <row r="419" spans="1:9" x14ac:dyDescent="0.25">
      <c r="A419" s="6">
        <v>45197</v>
      </c>
      <c r="B419" s="6" t="s">
        <v>57</v>
      </c>
      <c r="C419" t="s">
        <v>37</v>
      </c>
      <c r="D419">
        <v>1</v>
      </c>
      <c r="E419">
        <v>8.58</v>
      </c>
      <c r="H419">
        <v>7.38</v>
      </c>
      <c r="I419">
        <v>18.100000000000001</v>
      </c>
    </row>
  </sheetData>
  <sortState xmlns:xlrd2="http://schemas.microsoft.com/office/spreadsheetml/2017/richdata2" ref="A2:I419">
    <sortCondition ref="B2:B419"/>
  </sortState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2CEBBB-3B24-406A-B280-D097BA8522FD}">
  <sheetPr codeName="Sheet3"/>
  <dimension ref="A1:S419"/>
  <sheetViews>
    <sheetView topLeftCell="D151" workbookViewId="0">
      <selection activeCell="P115" sqref="P115:S122"/>
    </sheetView>
  </sheetViews>
  <sheetFormatPr defaultRowHeight="15" x14ac:dyDescent="0.25"/>
  <cols>
    <col min="1" max="1" width="11.140625" style="1" customWidth="1"/>
    <col min="2" max="2" width="10.7109375" bestFit="1" customWidth="1"/>
    <col min="3" max="3" width="8.7109375" bestFit="1" customWidth="1"/>
    <col min="4" max="4" width="12" bestFit="1" customWidth="1"/>
    <col min="5" max="5" width="9" bestFit="1" customWidth="1"/>
    <col min="6" max="6" width="8" bestFit="1" customWidth="1"/>
    <col min="7" max="7" width="10.85546875" bestFit="1" customWidth="1"/>
    <col min="8" max="8" width="15.7109375" bestFit="1" customWidth="1"/>
    <col min="9" max="9" width="13.42578125" bestFit="1" customWidth="1"/>
    <col min="10" max="10" width="14.140625" bestFit="1" customWidth="1"/>
    <col min="11" max="11" width="12.85546875" bestFit="1" customWidth="1"/>
    <col min="12" max="12" width="5.7109375" bestFit="1" customWidth="1"/>
    <col min="13" max="13" width="9.140625" bestFit="1" customWidth="1"/>
    <col min="14" max="14" width="12.28515625" customWidth="1"/>
    <col min="17" max="17" width="10.42578125" bestFit="1" customWidth="1"/>
    <col min="18" max="18" width="16.140625" customWidth="1"/>
    <col min="19" max="19" width="28.140625" bestFit="1" customWidth="1"/>
  </cols>
  <sheetData>
    <row r="1" spans="1:19" x14ac:dyDescent="0.25">
      <c r="A1" s="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P1" s="3" t="s">
        <v>1</v>
      </c>
      <c r="Q1" s="3" t="s">
        <v>0</v>
      </c>
      <c r="R1" s="3" t="s">
        <v>14</v>
      </c>
      <c r="S1" s="3" t="s">
        <v>15</v>
      </c>
    </row>
    <row r="2" spans="1:19" x14ac:dyDescent="0.25">
      <c r="A2" s="1">
        <v>44318</v>
      </c>
      <c r="B2" t="s">
        <v>16</v>
      </c>
      <c r="C2" t="s">
        <v>17</v>
      </c>
      <c r="D2">
        <v>57.1</v>
      </c>
      <c r="E2">
        <v>740</v>
      </c>
      <c r="F2">
        <v>0.87</v>
      </c>
      <c r="G2">
        <v>9.0399999999999991</v>
      </c>
      <c r="H2">
        <v>154.5</v>
      </c>
      <c r="I2">
        <v>121.8</v>
      </c>
      <c r="J2">
        <v>100.4</v>
      </c>
      <c r="K2">
        <v>7.0000000000000007E-2</v>
      </c>
      <c r="L2">
        <v>7.52</v>
      </c>
      <c r="M2" t="s">
        <v>18</v>
      </c>
      <c r="N2" s="2">
        <f t="shared" ref="N2:N14" si="0">CONVERT(D2,"F","C")</f>
        <v>13.944444444444445</v>
      </c>
      <c r="P2" t="s">
        <v>16</v>
      </c>
      <c r="Q2" s="1">
        <v>44318</v>
      </c>
      <c r="R2">
        <v>15</v>
      </c>
      <c r="S2">
        <v>70</v>
      </c>
    </row>
    <row r="3" spans="1:19" x14ac:dyDescent="0.25">
      <c r="A3" s="1">
        <v>44368</v>
      </c>
      <c r="B3" t="s">
        <v>16</v>
      </c>
      <c r="C3" t="s">
        <v>17</v>
      </c>
      <c r="D3">
        <v>76.2</v>
      </c>
      <c r="E3">
        <v>737.3</v>
      </c>
      <c r="F3">
        <v>0.749</v>
      </c>
      <c r="G3">
        <v>6.25</v>
      </c>
      <c r="H3">
        <v>157.9</v>
      </c>
      <c r="I3">
        <v>156.5</v>
      </c>
      <c r="J3">
        <v>102.6</v>
      </c>
      <c r="K3">
        <v>0.08</v>
      </c>
      <c r="L3">
        <v>7.64</v>
      </c>
      <c r="M3">
        <v>-39.1</v>
      </c>
      <c r="N3" s="2">
        <f t="shared" si="0"/>
        <v>24.555555555555557</v>
      </c>
      <c r="P3" t="s">
        <v>16</v>
      </c>
      <c r="Q3" s="1">
        <v>44396</v>
      </c>
      <c r="R3">
        <v>20</v>
      </c>
      <c r="S3">
        <v>70</v>
      </c>
    </row>
    <row r="4" spans="1:19" x14ac:dyDescent="0.25">
      <c r="A4" s="1">
        <v>44396</v>
      </c>
      <c r="B4" t="s">
        <v>16</v>
      </c>
      <c r="C4" t="s">
        <v>17</v>
      </c>
      <c r="D4">
        <v>81</v>
      </c>
      <c r="E4">
        <v>745.8</v>
      </c>
      <c r="F4">
        <v>0.754</v>
      </c>
      <c r="G4">
        <v>6.02</v>
      </c>
      <c r="H4">
        <v>160.19999999999999</v>
      </c>
      <c r="I4">
        <v>167</v>
      </c>
      <c r="J4">
        <v>104.1</v>
      </c>
      <c r="K4">
        <v>0.08</v>
      </c>
      <c r="L4">
        <v>7.88</v>
      </c>
      <c r="M4">
        <v>-52</v>
      </c>
      <c r="N4" s="2">
        <f t="shared" si="0"/>
        <v>27.222222222222221</v>
      </c>
      <c r="P4" t="s">
        <v>16</v>
      </c>
      <c r="Q4" s="1">
        <v>44431</v>
      </c>
      <c r="R4">
        <v>14</v>
      </c>
      <c r="S4">
        <v>70</v>
      </c>
    </row>
    <row r="5" spans="1:19" x14ac:dyDescent="0.25">
      <c r="A5" s="1">
        <v>44431</v>
      </c>
      <c r="B5" t="s">
        <v>16</v>
      </c>
      <c r="C5" t="s">
        <v>17</v>
      </c>
      <c r="D5">
        <v>79</v>
      </c>
      <c r="E5">
        <v>739</v>
      </c>
      <c r="F5">
        <v>0.76</v>
      </c>
      <c r="G5">
        <v>6</v>
      </c>
      <c r="H5">
        <v>158</v>
      </c>
      <c r="I5">
        <v>162</v>
      </c>
      <c r="J5">
        <v>102</v>
      </c>
      <c r="K5">
        <v>0.08</v>
      </c>
      <c r="L5">
        <v>7.8</v>
      </c>
      <c r="M5">
        <v>-52.5</v>
      </c>
      <c r="N5" s="2">
        <f t="shared" si="0"/>
        <v>26.111111111111111</v>
      </c>
      <c r="P5" t="s">
        <v>16</v>
      </c>
      <c r="Q5" s="1">
        <v>44468</v>
      </c>
      <c r="R5">
        <v>16</v>
      </c>
      <c r="S5">
        <v>70</v>
      </c>
    </row>
    <row r="6" spans="1:19" x14ac:dyDescent="0.25">
      <c r="A6" s="1">
        <v>44468</v>
      </c>
      <c r="B6" t="s">
        <v>16</v>
      </c>
      <c r="C6" t="s">
        <v>17</v>
      </c>
      <c r="D6">
        <v>70.400000000000006</v>
      </c>
      <c r="E6">
        <v>746</v>
      </c>
      <c r="F6">
        <v>0.63400000000000001</v>
      </c>
      <c r="G6">
        <v>5.6</v>
      </c>
      <c r="H6">
        <v>148</v>
      </c>
      <c r="I6">
        <v>137.6</v>
      </c>
      <c r="J6">
        <v>96.3</v>
      </c>
      <c r="K6">
        <v>7.0000000000000007E-2</v>
      </c>
      <c r="L6">
        <v>7.7</v>
      </c>
      <c r="M6">
        <v>-41.5</v>
      </c>
      <c r="N6" s="2">
        <f t="shared" si="0"/>
        <v>21.333333333333336</v>
      </c>
      <c r="P6" t="s">
        <v>16</v>
      </c>
      <c r="Q6" s="1">
        <v>44491</v>
      </c>
      <c r="R6">
        <v>16</v>
      </c>
      <c r="S6">
        <v>70</v>
      </c>
    </row>
    <row r="7" spans="1:19" x14ac:dyDescent="0.25">
      <c r="A7" s="1">
        <v>44491</v>
      </c>
      <c r="B7" t="s">
        <v>16</v>
      </c>
      <c r="C7" t="s">
        <v>17</v>
      </c>
      <c r="D7">
        <v>70.400000000000006</v>
      </c>
      <c r="E7">
        <v>746</v>
      </c>
      <c r="F7">
        <v>0.63400000000000001</v>
      </c>
      <c r="G7">
        <v>5.6</v>
      </c>
      <c r="H7">
        <v>148</v>
      </c>
      <c r="I7">
        <v>137.6</v>
      </c>
      <c r="J7">
        <v>96.3</v>
      </c>
      <c r="K7">
        <v>7.0000000000000007E-2</v>
      </c>
      <c r="L7">
        <v>7.7</v>
      </c>
      <c r="M7">
        <v>-41.5</v>
      </c>
      <c r="N7" s="2">
        <f t="shared" si="0"/>
        <v>21.333333333333336</v>
      </c>
      <c r="P7" t="s">
        <v>16</v>
      </c>
      <c r="Q7" s="1">
        <v>44683</v>
      </c>
      <c r="R7">
        <v>17</v>
      </c>
      <c r="S7">
        <v>70</v>
      </c>
    </row>
    <row r="8" spans="1:19" x14ac:dyDescent="0.25">
      <c r="A8" s="1">
        <v>44683</v>
      </c>
      <c r="B8" t="s">
        <v>16</v>
      </c>
      <c r="C8" t="s">
        <v>17</v>
      </c>
      <c r="D8">
        <v>53.6</v>
      </c>
      <c r="E8">
        <v>746</v>
      </c>
      <c r="F8">
        <v>0.83</v>
      </c>
      <c r="G8">
        <v>8.86</v>
      </c>
      <c r="H8">
        <v>157.30000000000001</v>
      </c>
      <c r="I8">
        <v>118.3</v>
      </c>
      <c r="J8">
        <v>102.3</v>
      </c>
      <c r="K8">
        <v>0.08</v>
      </c>
      <c r="L8">
        <v>8.11</v>
      </c>
      <c r="M8">
        <v>-102</v>
      </c>
      <c r="N8" s="2">
        <f t="shared" si="0"/>
        <v>12</v>
      </c>
      <c r="P8" t="s">
        <v>16</v>
      </c>
      <c r="Q8" s="1">
        <v>44768</v>
      </c>
      <c r="R8">
        <v>15</v>
      </c>
      <c r="S8">
        <v>80</v>
      </c>
    </row>
    <row r="9" spans="1:19" x14ac:dyDescent="0.25">
      <c r="A9" s="1">
        <v>44719</v>
      </c>
      <c r="B9" t="s">
        <v>16</v>
      </c>
      <c r="C9" t="s">
        <v>17</v>
      </c>
      <c r="D9">
        <v>75</v>
      </c>
      <c r="E9">
        <v>745</v>
      </c>
      <c r="F9">
        <v>0.75</v>
      </c>
      <c r="G9">
        <v>6.34</v>
      </c>
      <c r="H9">
        <v>158.9</v>
      </c>
      <c r="I9">
        <v>155</v>
      </c>
      <c r="J9">
        <v>103.3</v>
      </c>
      <c r="K9">
        <v>0.08</v>
      </c>
      <c r="L9">
        <v>8.35</v>
      </c>
      <c r="M9">
        <v>-120</v>
      </c>
      <c r="N9" s="2">
        <f t="shared" si="0"/>
        <v>23.888888888888889</v>
      </c>
      <c r="P9" t="s">
        <v>16</v>
      </c>
      <c r="Q9" s="1">
        <v>44802</v>
      </c>
      <c r="R9">
        <v>11</v>
      </c>
      <c r="S9">
        <v>70</v>
      </c>
    </row>
    <row r="10" spans="1:19" x14ac:dyDescent="0.25">
      <c r="A10" s="1">
        <v>44768</v>
      </c>
      <c r="B10" t="s">
        <v>16</v>
      </c>
      <c r="C10" t="s">
        <v>17</v>
      </c>
      <c r="D10">
        <v>82</v>
      </c>
      <c r="E10">
        <v>745.5</v>
      </c>
      <c r="F10">
        <v>0.71199999999999997</v>
      </c>
      <c r="G10">
        <v>5.58</v>
      </c>
      <c r="H10">
        <v>162.80000000000001</v>
      </c>
      <c r="I10">
        <v>171.4</v>
      </c>
      <c r="J10">
        <v>105.8</v>
      </c>
      <c r="K10">
        <v>0.08</v>
      </c>
      <c r="L10">
        <v>8.2200000000000006</v>
      </c>
      <c r="M10">
        <v>-102</v>
      </c>
      <c r="N10" s="2">
        <f t="shared" si="0"/>
        <v>27.777777777777779</v>
      </c>
      <c r="P10" t="s">
        <v>16</v>
      </c>
      <c r="Q10" s="1">
        <v>44840</v>
      </c>
      <c r="R10">
        <v>16</v>
      </c>
      <c r="S10">
        <v>70</v>
      </c>
    </row>
    <row r="11" spans="1:19" x14ac:dyDescent="0.25">
      <c r="A11" s="1">
        <v>44802</v>
      </c>
      <c r="B11" t="s">
        <v>16</v>
      </c>
      <c r="C11" t="s">
        <v>17</v>
      </c>
      <c r="D11">
        <v>79</v>
      </c>
      <c r="E11">
        <v>747</v>
      </c>
      <c r="F11">
        <v>0.71499999999999997</v>
      </c>
      <c r="G11">
        <v>5.81</v>
      </c>
      <c r="H11">
        <v>164.6</v>
      </c>
      <c r="I11">
        <v>168</v>
      </c>
      <c r="J11">
        <v>107</v>
      </c>
      <c r="K11">
        <v>0.08</v>
      </c>
      <c r="L11">
        <v>8.75</v>
      </c>
      <c r="M11">
        <v>-142</v>
      </c>
      <c r="N11" s="2">
        <f t="shared" si="0"/>
        <v>26.111111111111111</v>
      </c>
      <c r="P11" t="s">
        <v>16</v>
      </c>
      <c r="Q11" s="1">
        <v>45055</v>
      </c>
      <c r="R11">
        <v>21</v>
      </c>
      <c r="S11">
        <v>60</v>
      </c>
    </row>
    <row r="12" spans="1:19" x14ac:dyDescent="0.25">
      <c r="A12" s="1">
        <v>44840</v>
      </c>
      <c r="B12" t="s">
        <v>16</v>
      </c>
      <c r="C12" t="s">
        <v>17</v>
      </c>
      <c r="D12">
        <v>67</v>
      </c>
      <c r="E12">
        <v>745.2</v>
      </c>
      <c r="F12">
        <v>0.61</v>
      </c>
      <c r="G12">
        <v>5.94</v>
      </c>
      <c r="H12">
        <v>159.19999999999999</v>
      </c>
      <c r="I12">
        <v>133.69999999999999</v>
      </c>
      <c r="J12">
        <v>103.4</v>
      </c>
      <c r="K12">
        <v>0.08</v>
      </c>
      <c r="L12">
        <v>7.32</v>
      </c>
      <c r="M12">
        <v>-58</v>
      </c>
      <c r="N12" s="2">
        <f t="shared" si="0"/>
        <v>19.444444444444443</v>
      </c>
      <c r="P12" t="s">
        <v>16</v>
      </c>
      <c r="Q12" s="1">
        <v>45125</v>
      </c>
      <c r="R12">
        <v>20</v>
      </c>
      <c r="S12">
        <v>70</v>
      </c>
    </row>
    <row r="13" spans="1:19" x14ac:dyDescent="0.25">
      <c r="A13" s="1">
        <v>45055</v>
      </c>
      <c r="B13" t="s">
        <v>16</v>
      </c>
      <c r="C13" t="s">
        <v>17</v>
      </c>
      <c r="D13">
        <v>58.5</v>
      </c>
      <c r="E13">
        <v>742.3</v>
      </c>
      <c r="F13">
        <v>1.0469999999999999</v>
      </c>
      <c r="G13">
        <v>10.63</v>
      </c>
      <c r="H13">
        <v>159.80000000000001</v>
      </c>
      <c r="I13">
        <v>128.6</v>
      </c>
      <c r="L13">
        <v>8.48</v>
      </c>
      <c r="M13">
        <v>-80.8</v>
      </c>
      <c r="N13" s="2">
        <f t="shared" si="0"/>
        <v>14.722222222222221</v>
      </c>
      <c r="P13" t="s">
        <v>16</v>
      </c>
      <c r="Q13" s="1">
        <v>45197</v>
      </c>
      <c r="R13">
        <v>24</v>
      </c>
      <c r="S13">
        <v>70</v>
      </c>
    </row>
    <row r="14" spans="1:19" x14ac:dyDescent="0.25">
      <c r="A14" s="1">
        <v>45125</v>
      </c>
      <c r="B14" t="s">
        <v>16</v>
      </c>
      <c r="C14" t="s">
        <v>17</v>
      </c>
      <c r="D14">
        <v>81</v>
      </c>
      <c r="E14">
        <v>743</v>
      </c>
      <c r="F14">
        <v>93</v>
      </c>
      <c r="G14">
        <v>7.38</v>
      </c>
      <c r="H14">
        <v>157.6</v>
      </c>
      <c r="I14">
        <v>164.3</v>
      </c>
      <c r="J14">
        <v>102.4</v>
      </c>
      <c r="K14">
        <v>0.08</v>
      </c>
      <c r="L14">
        <v>7.91</v>
      </c>
      <c r="M14">
        <v>-55.9</v>
      </c>
      <c r="N14" s="2">
        <f t="shared" si="0"/>
        <v>27.222222222222221</v>
      </c>
      <c r="P14" t="s">
        <v>19</v>
      </c>
      <c r="Q14" s="1">
        <v>44318</v>
      </c>
      <c r="R14">
        <v>17</v>
      </c>
      <c r="S14">
        <v>20</v>
      </c>
    </row>
    <row r="15" spans="1:19" x14ac:dyDescent="0.25">
      <c r="A15" s="1">
        <v>45197</v>
      </c>
      <c r="B15" t="s">
        <v>16</v>
      </c>
      <c r="C15" t="s">
        <v>17</v>
      </c>
      <c r="D15">
        <f>CONVERT(N15,"C","F")</f>
        <v>66.2</v>
      </c>
      <c r="E15">
        <v>1004.1</v>
      </c>
      <c r="F15">
        <v>82</v>
      </c>
      <c r="G15">
        <v>7.46</v>
      </c>
      <c r="H15">
        <v>145.9</v>
      </c>
      <c r="K15">
        <v>7.0000000000000007E-2</v>
      </c>
      <c r="L15">
        <v>7.15</v>
      </c>
      <c r="M15">
        <v>-8.1</v>
      </c>
      <c r="N15">
        <v>19</v>
      </c>
      <c r="P15" t="s">
        <v>19</v>
      </c>
      <c r="Q15" s="1">
        <v>44396</v>
      </c>
      <c r="R15">
        <v>19</v>
      </c>
      <c r="S15">
        <v>40</v>
      </c>
    </row>
    <row r="16" spans="1:19" x14ac:dyDescent="0.25">
      <c r="A16" s="1">
        <v>44318</v>
      </c>
      <c r="B16" t="s">
        <v>16</v>
      </c>
      <c r="C16" t="s">
        <v>20</v>
      </c>
      <c r="D16">
        <v>54</v>
      </c>
      <c r="E16">
        <v>740</v>
      </c>
      <c r="F16">
        <v>0.92700000000000005</v>
      </c>
      <c r="G16">
        <v>9.9600000000000009</v>
      </c>
      <c r="H16">
        <v>154.4</v>
      </c>
      <c r="I16">
        <v>116.5</v>
      </c>
      <c r="J16">
        <v>100.4</v>
      </c>
      <c r="K16">
        <v>7.0000000000000007E-2</v>
      </c>
      <c r="L16">
        <v>7.66</v>
      </c>
      <c r="M16" t="s">
        <v>21</v>
      </c>
      <c r="N16" s="2">
        <f t="shared" ref="N16:N28" si="1">CONVERT(D16,"F","C")</f>
        <v>12.222222222222221</v>
      </c>
      <c r="P16" t="s">
        <v>19</v>
      </c>
      <c r="Q16" s="1">
        <v>44431</v>
      </c>
      <c r="R16">
        <v>16</v>
      </c>
      <c r="S16">
        <v>40</v>
      </c>
    </row>
    <row r="17" spans="1:19" x14ac:dyDescent="0.25">
      <c r="A17" s="1">
        <v>44368</v>
      </c>
      <c r="B17" t="s">
        <v>16</v>
      </c>
      <c r="C17" t="s">
        <v>20</v>
      </c>
      <c r="D17">
        <v>64.8</v>
      </c>
      <c r="E17">
        <v>736</v>
      </c>
      <c r="F17">
        <v>0.93400000000000005</v>
      </c>
      <c r="G17">
        <v>8.83</v>
      </c>
      <c r="H17">
        <v>156.6</v>
      </c>
      <c r="I17">
        <v>136.19999999999999</v>
      </c>
      <c r="J17">
        <v>101.7</v>
      </c>
      <c r="K17">
        <v>0.08</v>
      </c>
      <c r="L17">
        <v>7.77</v>
      </c>
      <c r="M17">
        <v>-46.5</v>
      </c>
      <c r="N17" s="2">
        <f t="shared" si="1"/>
        <v>18.222222222222221</v>
      </c>
      <c r="P17" t="s">
        <v>19</v>
      </c>
      <c r="Q17" s="1">
        <v>44468</v>
      </c>
      <c r="R17">
        <v>19</v>
      </c>
      <c r="S17">
        <v>40</v>
      </c>
    </row>
    <row r="18" spans="1:19" x14ac:dyDescent="0.25">
      <c r="A18" s="1">
        <v>44396</v>
      </c>
      <c r="B18" t="s">
        <v>16</v>
      </c>
      <c r="C18" t="s">
        <v>20</v>
      </c>
      <c r="D18">
        <v>69.8</v>
      </c>
      <c r="E18">
        <v>745.7</v>
      </c>
      <c r="F18">
        <v>0.77900000000000003</v>
      </c>
      <c r="G18">
        <v>6.95</v>
      </c>
      <c r="H18">
        <v>157.9</v>
      </c>
      <c r="I18">
        <v>145.30000000000001</v>
      </c>
      <c r="J18">
        <v>102.7</v>
      </c>
      <c r="K18">
        <v>0.08</v>
      </c>
      <c r="L18">
        <v>7.59</v>
      </c>
      <c r="M18">
        <v>-35.799999999999997</v>
      </c>
      <c r="N18" s="2">
        <f t="shared" si="1"/>
        <v>20.999999999999996</v>
      </c>
      <c r="P18" t="s">
        <v>19</v>
      </c>
      <c r="Q18" s="1">
        <v>44491</v>
      </c>
      <c r="R18">
        <v>14</v>
      </c>
      <c r="S18">
        <v>30</v>
      </c>
    </row>
    <row r="19" spans="1:19" x14ac:dyDescent="0.25">
      <c r="A19" s="1">
        <v>44431</v>
      </c>
      <c r="B19" t="s">
        <v>16</v>
      </c>
      <c r="C19" t="s">
        <v>20</v>
      </c>
      <c r="D19">
        <v>79</v>
      </c>
      <c r="E19">
        <v>739</v>
      </c>
      <c r="F19">
        <v>0.78</v>
      </c>
      <c r="G19">
        <v>6</v>
      </c>
      <c r="H19">
        <v>159</v>
      </c>
      <c r="I19">
        <v>163</v>
      </c>
      <c r="J19">
        <v>103</v>
      </c>
      <c r="K19">
        <v>0.08</v>
      </c>
      <c r="L19">
        <v>8</v>
      </c>
      <c r="M19">
        <v>-50.6</v>
      </c>
      <c r="N19" s="2">
        <f t="shared" si="1"/>
        <v>26.111111111111111</v>
      </c>
      <c r="P19" t="s">
        <v>19</v>
      </c>
      <c r="Q19" s="1">
        <v>44683</v>
      </c>
      <c r="R19">
        <v>20</v>
      </c>
      <c r="S19">
        <v>20</v>
      </c>
    </row>
    <row r="20" spans="1:19" x14ac:dyDescent="0.25">
      <c r="A20" s="1">
        <v>44468</v>
      </c>
      <c r="B20" t="s">
        <v>16</v>
      </c>
      <c r="C20" t="s">
        <v>20</v>
      </c>
      <c r="D20">
        <v>70.3</v>
      </c>
      <c r="E20">
        <v>747</v>
      </c>
      <c r="F20">
        <v>0.60799999999999998</v>
      </c>
      <c r="G20">
        <v>5.4</v>
      </c>
      <c r="H20">
        <v>148</v>
      </c>
      <c r="I20">
        <v>137.5</v>
      </c>
      <c r="J20">
        <v>96</v>
      </c>
      <c r="K20">
        <v>7.0000000000000007E-2</v>
      </c>
      <c r="L20">
        <v>7.59</v>
      </c>
      <c r="M20">
        <v>-35.5</v>
      </c>
      <c r="N20" s="2">
        <f t="shared" si="1"/>
        <v>21.277777777777775</v>
      </c>
      <c r="P20" t="s">
        <v>19</v>
      </c>
      <c r="Q20" s="1">
        <v>44768</v>
      </c>
      <c r="R20">
        <v>16</v>
      </c>
      <c r="S20">
        <v>30</v>
      </c>
    </row>
    <row r="21" spans="1:19" x14ac:dyDescent="0.25">
      <c r="A21" s="1">
        <v>44491</v>
      </c>
      <c r="B21" t="s">
        <v>16</v>
      </c>
      <c r="C21" t="s">
        <v>20</v>
      </c>
      <c r="D21">
        <v>70.3</v>
      </c>
      <c r="E21">
        <v>747</v>
      </c>
      <c r="F21">
        <v>0.60799999999999998</v>
      </c>
      <c r="G21">
        <v>5.4</v>
      </c>
      <c r="H21">
        <v>148</v>
      </c>
      <c r="I21">
        <v>137.5</v>
      </c>
      <c r="J21">
        <v>96</v>
      </c>
      <c r="K21">
        <v>7.0000000000000007E-2</v>
      </c>
      <c r="L21">
        <v>7.59</v>
      </c>
      <c r="M21">
        <v>-35.5</v>
      </c>
      <c r="N21" s="2">
        <f t="shared" si="1"/>
        <v>21.277777777777775</v>
      </c>
      <c r="P21" t="s">
        <v>19</v>
      </c>
      <c r="Q21" s="1">
        <v>44802</v>
      </c>
      <c r="R21">
        <v>12</v>
      </c>
      <c r="S21">
        <v>30</v>
      </c>
    </row>
    <row r="22" spans="1:19" x14ac:dyDescent="0.25">
      <c r="A22" s="1">
        <v>44683</v>
      </c>
      <c r="B22" t="s">
        <v>16</v>
      </c>
      <c r="C22" t="s">
        <v>20</v>
      </c>
      <c r="D22">
        <v>52</v>
      </c>
      <c r="E22">
        <v>746</v>
      </c>
      <c r="F22">
        <v>0.82499999999999996</v>
      </c>
      <c r="G22">
        <v>9.0299999999999994</v>
      </c>
      <c r="H22">
        <v>157.6</v>
      </c>
      <c r="I22">
        <v>116</v>
      </c>
      <c r="J22">
        <v>102.4</v>
      </c>
      <c r="K22">
        <v>0.08</v>
      </c>
      <c r="L22">
        <v>8.2200000000000006</v>
      </c>
      <c r="M22">
        <v>-109</v>
      </c>
      <c r="N22" s="2">
        <f t="shared" si="1"/>
        <v>11.111111111111111</v>
      </c>
      <c r="P22" t="s">
        <v>19</v>
      </c>
      <c r="Q22" s="1">
        <v>44840</v>
      </c>
      <c r="R22">
        <v>16</v>
      </c>
      <c r="S22">
        <v>30</v>
      </c>
    </row>
    <row r="23" spans="1:19" x14ac:dyDescent="0.25">
      <c r="A23" s="1">
        <v>44719</v>
      </c>
      <c r="B23" t="s">
        <v>16</v>
      </c>
      <c r="C23" t="s">
        <v>20</v>
      </c>
      <c r="D23">
        <v>59</v>
      </c>
      <c r="E23">
        <v>745</v>
      </c>
      <c r="F23">
        <v>0.93200000000000005</v>
      </c>
      <c r="G23">
        <v>9.36</v>
      </c>
      <c r="H23">
        <v>156</v>
      </c>
      <c r="I23">
        <v>126</v>
      </c>
      <c r="J23">
        <v>101.5</v>
      </c>
      <c r="K23">
        <v>0.08</v>
      </c>
      <c r="L23">
        <v>9.07</v>
      </c>
      <c r="M23">
        <v>-157</v>
      </c>
      <c r="N23" s="2">
        <f t="shared" si="1"/>
        <v>15</v>
      </c>
      <c r="P23" t="s">
        <v>19</v>
      </c>
      <c r="Q23" s="1">
        <v>45055</v>
      </c>
      <c r="R23">
        <v>18</v>
      </c>
      <c r="S23">
        <v>30</v>
      </c>
    </row>
    <row r="24" spans="1:19" x14ac:dyDescent="0.25">
      <c r="A24" s="1">
        <v>44768</v>
      </c>
      <c r="B24" t="s">
        <v>16</v>
      </c>
      <c r="C24" t="s">
        <v>20</v>
      </c>
      <c r="D24">
        <v>70</v>
      </c>
      <c r="E24">
        <v>745.4</v>
      </c>
      <c r="F24">
        <v>0.84399999999999997</v>
      </c>
      <c r="G24">
        <v>7.46</v>
      </c>
      <c r="H24">
        <v>155.80000000000001</v>
      </c>
      <c r="I24">
        <v>144.6</v>
      </c>
      <c r="J24">
        <v>101.4</v>
      </c>
      <c r="K24">
        <v>0.08</v>
      </c>
      <c r="L24">
        <v>8.0500000000000007</v>
      </c>
      <c r="M24">
        <v>-103.5</v>
      </c>
      <c r="N24" s="2">
        <f t="shared" si="1"/>
        <v>21.111111111111111</v>
      </c>
      <c r="P24" t="s">
        <v>22</v>
      </c>
      <c r="Q24" s="1">
        <v>44318</v>
      </c>
      <c r="R24">
        <v>18</v>
      </c>
      <c r="S24">
        <v>20</v>
      </c>
    </row>
    <row r="25" spans="1:19" x14ac:dyDescent="0.25">
      <c r="A25" s="1">
        <v>44802</v>
      </c>
      <c r="B25" t="s">
        <v>16</v>
      </c>
      <c r="C25" t="s">
        <v>20</v>
      </c>
      <c r="D25">
        <v>76</v>
      </c>
      <c r="E25">
        <v>747</v>
      </c>
      <c r="F25">
        <v>0.63500000000000001</v>
      </c>
      <c r="G25">
        <v>5.26</v>
      </c>
      <c r="H25">
        <v>162</v>
      </c>
      <c r="I25">
        <v>160.9</v>
      </c>
      <c r="J25">
        <v>105.3</v>
      </c>
      <c r="K25">
        <v>0.08</v>
      </c>
      <c r="L25">
        <v>8.0299999999999994</v>
      </c>
      <c r="M25">
        <v>-99</v>
      </c>
      <c r="N25" s="2">
        <f t="shared" si="1"/>
        <v>24.444444444444443</v>
      </c>
      <c r="P25" t="s">
        <v>22</v>
      </c>
      <c r="Q25" s="1">
        <v>44396</v>
      </c>
      <c r="R25">
        <v>19</v>
      </c>
      <c r="S25">
        <v>20</v>
      </c>
    </row>
    <row r="26" spans="1:19" x14ac:dyDescent="0.25">
      <c r="A26" s="1">
        <v>44840</v>
      </c>
      <c r="B26" t="s">
        <v>16</v>
      </c>
      <c r="C26" t="s">
        <v>20</v>
      </c>
      <c r="D26">
        <v>61.9</v>
      </c>
      <c r="E26">
        <v>745.3</v>
      </c>
      <c r="F26">
        <v>0.61899999999999999</v>
      </c>
      <c r="G26">
        <v>5.94</v>
      </c>
      <c r="H26">
        <v>159.19999999999999</v>
      </c>
      <c r="I26">
        <v>133.6</v>
      </c>
      <c r="J26">
        <v>103.5</v>
      </c>
      <c r="K26">
        <v>0.08</v>
      </c>
      <c r="L26">
        <v>7.33</v>
      </c>
      <c r="M26">
        <v>-59.2</v>
      </c>
      <c r="N26" s="2">
        <f t="shared" si="1"/>
        <v>16.611111111111111</v>
      </c>
      <c r="P26" t="s">
        <v>22</v>
      </c>
      <c r="Q26" s="1">
        <v>44431</v>
      </c>
      <c r="R26">
        <v>13</v>
      </c>
      <c r="S26">
        <v>30</v>
      </c>
    </row>
    <row r="27" spans="1:19" x14ac:dyDescent="0.25">
      <c r="A27" s="1">
        <v>45055</v>
      </c>
      <c r="B27" t="s">
        <v>16</v>
      </c>
      <c r="C27" t="s">
        <v>20</v>
      </c>
      <c r="D27">
        <v>55.6</v>
      </c>
      <c r="E27">
        <v>742</v>
      </c>
      <c r="F27">
        <v>1.0780000000000001</v>
      </c>
      <c r="G27">
        <v>11.33</v>
      </c>
      <c r="H27">
        <v>160.4</v>
      </c>
      <c r="I27">
        <v>123.7</v>
      </c>
      <c r="L27">
        <v>8.92</v>
      </c>
      <c r="M27">
        <v>-103.6</v>
      </c>
      <c r="N27" s="2">
        <f t="shared" si="1"/>
        <v>13.111111111111111</v>
      </c>
      <c r="P27" t="s">
        <v>22</v>
      </c>
      <c r="Q27" s="1">
        <v>44468</v>
      </c>
      <c r="R27">
        <v>20</v>
      </c>
      <c r="S27">
        <v>20</v>
      </c>
    </row>
    <row r="28" spans="1:19" x14ac:dyDescent="0.25">
      <c r="A28" s="1">
        <v>45125</v>
      </c>
      <c r="B28" t="s">
        <v>16</v>
      </c>
      <c r="C28" t="s">
        <v>20</v>
      </c>
      <c r="D28">
        <v>72.5</v>
      </c>
      <c r="E28">
        <v>743.2</v>
      </c>
      <c r="F28">
        <v>105.3</v>
      </c>
      <c r="G28">
        <v>9.1199999999999992</v>
      </c>
      <c r="H28">
        <v>157.19999999999999</v>
      </c>
      <c r="I28">
        <v>149.5</v>
      </c>
      <c r="J28">
        <v>102.2</v>
      </c>
      <c r="K28">
        <v>0.08</v>
      </c>
      <c r="L28">
        <v>7.94</v>
      </c>
      <c r="M28">
        <v>-56.8</v>
      </c>
      <c r="N28" s="2">
        <f t="shared" si="1"/>
        <v>22.5</v>
      </c>
      <c r="P28" t="s">
        <v>22</v>
      </c>
      <c r="Q28" s="1">
        <v>44491</v>
      </c>
      <c r="R28">
        <v>14</v>
      </c>
      <c r="S28">
        <v>20</v>
      </c>
    </row>
    <row r="29" spans="1:19" x14ac:dyDescent="0.25">
      <c r="A29" s="1">
        <v>45197</v>
      </c>
      <c r="B29" t="s">
        <v>16</v>
      </c>
      <c r="C29" t="s">
        <v>20</v>
      </c>
      <c r="D29">
        <f>CONVERT(N29,"C","F")</f>
        <v>66.2</v>
      </c>
      <c r="E29">
        <v>1004.1</v>
      </c>
      <c r="F29">
        <v>77.400000000000006</v>
      </c>
      <c r="G29">
        <v>7.11</v>
      </c>
      <c r="H29">
        <v>145.80000000000001</v>
      </c>
      <c r="K29">
        <v>7.0000000000000007E-2</v>
      </c>
      <c r="L29">
        <v>7.11</v>
      </c>
      <c r="M29">
        <v>-6.3</v>
      </c>
      <c r="N29">
        <v>19</v>
      </c>
      <c r="P29" t="s">
        <v>22</v>
      </c>
      <c r="Q29" s="1">
        <v>44683</v>
      </c>
      <c r="R29">
        <v>18</v>
      </c>
      <c r="S29">
        <v>20</v>
      </c>
    </row>
    <row r="30" spans="1:19" x14ac:dyDescent="0.25">
      <c r="A30" s="1">
        <v>44318</v>
      </c>
      <c r="B30" t="s">
        <v>16</v>
      </c>
      <c r="C30" t="s">
        <v>23</v>
      </c>
      <c r="D30">
        <v>57</v>
      </c>
      <c r="E30">
        <v>740</v>
      </c>
      <c r="F30">
        <v>0.89800000000000002</v>
      </c>
      <c r="G30">
        <v>9.24</v>
      </c>
      <c r="H30">
        <v>154.80000000000001</v>
      </c>
      <c r="I30">
        <v>122.2</v>
      </c>
      <c r="J30">
        <v>100.6</v>
      </c>
      <c r="K30">
        <v>7.0000000000000007E-2</v>
      </c>
      <c r="L30">
        <v>7.5</v>
      </c>
      <c r="M30">
        <v>-29</v>
      </c>
      <c r="N30" s="2">
        <f t="shared" ref="N30:N39" si="2">CONVERT(D30,"F","C")</f>
        <v>13.888888888888889</v>
      </c>
      <c r="P30" t="s">
        <v>22</v>
      </c>
      <c r="Q30" s="1">
        <v>44768</v>
      </c>
      <c r="R30">
        <v>15</v>
      </c>
      <c r="S30">
        <v>20</v>
      </c>
    </row>
    <row r="31" spans="1:19" x14ac:dyDescent="0.25">
      <c r="A31" s="1">
        <v>44368</v>
      </c>
      <c r="B31" t="s">
        <v>16</v>
      </c>
      <c r="C31" t="s">
        <v>23</v>
      </c>
      <c r="D31">
        <v>76.5</v>
      </c>
      <c r="E31">
        <v>737.7</v>
      </c>
      <c r="F31">
        <v>0.82499999999999996</v>
      </c>
      <c r="G31">
        <v>6.7</v>
      </c>
      <c r="H31">
        <v>157.80000000000001</v>
      </c>
      <c r="I31">
        <v>156.9</v>
      </c>
      <c r="J31">
        <v>102</v>
      </c>
      <c r="K31">
        <v>0.08</v>
      </c>
      <c r="L31">
        <v>7.62</v>
      </c>
      <c r="M31">
        <v>-38.299999999999997</v>
      </c>
      <c r="N31" s="2">
        <f t="shared" si="2"/>
        <v>24.722222222222221</v>
      </c>
      <c r="P31" t="s">
        <v>22</v>
      </c>
      <c r="Q31" s="1">
        <v>44802</v>
      </c>
      <c r="R31">
        <v>14</v>
      </c>
      <c r="S31">
        <v>20</v>
      </c>
    </row>
    <row r="32" spans="1:19" x14ac:dyDescent="0.25">
      <c r="A32" s="1">
        <v>44396</v>
      </c>
      <c r="B32" t="s">
        <v>16</v>
      </c>
      <c r="C32" t="s">
        <v>23</v>
      </c>
      <c r="D32">
        <v>81</v>
      </c>
      <c r="E32">
        <v>745.9</v>
      </c>
      <c r="F32">
        <v>0.76900000000000002</v>
      </c>
      <c r="G32">
        <v>6.12</v>
      </c>
      <c r="H32">
        <v>160.19999999999999</v>
      </c>
      <c r="I32">
        <v>167</v>
      </c>
      <c r="J32">
        <v>104.1</v>
      </c>
      <c r="K32">
        <v>0.08</v>
      </c>
      <c r="L32">
        <v>8.02</v>
      </c>
      <c r="M32">
        <v>-62</v>
      </c>
      <c r="N32" s="2">
        <f t="shared" si="2"/>
        <v>27.222222222222221</v>
      </c>
      <c r="P32" t="s">
        <v>22</v>
      </c>
      <c r="Q32" s="1">
        <v>44840</v>
      </c>
      <c r="R32">
        <v>12</v>
      </c>
      <c r="S32">
        <v>20</v>
      </c>
    </row>
    <row r="33" spans="1:19" x14ac:dyDescent="0.25">
      <c r="A33" s="1">
        <v>44431</v>
      </c>
      <c r="B33" t="s">
        <v>16</v>
      </c>
      <c r="C33" t="s">
        <v>23</v>
      </c>
      <c r="D33">
        <v>79.5</v>
      </c>
      <c r="E33">
        <v>739</v>
      </c>
      <c r="F33">
        <v>0.78</v>
      </c>
      <c r="G33">
        <v>6</v>
      </c>
      <c r="H33">
        <v>158</v>
      </c>
      <c r="I33">
        <v>162</v>
      </c>
      <c r="J33" t="s">
        <v>24</v>
      </c>
      <c r="K33">
        <v>0.08</v>
      </c>
      <c r="L33">
        <v>8</v>
      </c>
      <c r="M33">
        <v>-52</v>
      </c>
      <c r="N33" s="2">
        <f t="shared" si="2"/>
        <v>26.388888888888889</v>
      </c>
      <c r="P33" t="s">
        <v>22</v>
      </c>
      <c r="Q33" s="1">
        <v>45055</v>
      </c>
      <c r="R33">
        <v>17</v>
      </c>
      <c r="S33">
        <v>30</v>
      </c>
    </row>
    <row r="34" spans="1:19" x14ac:dyDescent="0.25">
      <c r="A34" s="1">
        <v>44468</v>
      </c>
      <c r="B34" t="s">
        <v>16</v>
      </c>
      <c r="C34" t="s">
        <v>23</v>
      </c>
      <c r="D34">
        <v>70.400000000000006</v>
      </c>
      <c r="E34">
        <v>747</v>
      </c>
      <c r="F34">
        <v>0.64</v>
      </c>
      <c r="G34">
        <v>5.6</v>
      </c>
      <c r="H34">
        <v>148</v>
      </c>
      <c r="I34">
        <v>138</v>
      </c>
      <c r="J34">
        <v>96</v>
      </c>
      <c r="K34">
        <v>7.0000000000000007E-2</v>
      </c>
      <c r="L34">
        <v>7.96</v>
      </c>
      <c r="M34">
        <v>-54.4</v>
      </c>
      <c r="N34" s="2">
        <f t="shared" si="2"/>
        <v>21.333333333333336</v>
      </c>
      <c r="P34" t="s">
        <v>25</v>
      </c>
      <c r="Q34" s="1">
        <v>44318</v>
      </c>
      <c r="R34">
        <v>18</v>
      </c>
      <c r="S34">
        <v>40</v>
      </c>
    </row>
    <row r="35" spans="1:19" x14ac:dyDescent="0.25">
      <c r="A35" s="1">
        <v>44491</v>
      </c>
      <c r="B35" t="s">
        <v>16</v>
      </c>
      <c r="C35" t="s">
        <v>23</v>
      </c>
      <c r="D35">
        <v>70.400000000000006</v>
      </c>
      <c r="E35">
        <v>747</v>
      </c>
      <c r="F35">
        <v>0.64</v>
      </c>
      <c r="G35">
        <v>5.6</v>
      </c>
      <c r="H35">
        <v>148</v>
      </c>
      <c r="I35">
        <v>138</v>
      </c>
      <c r="J35">
        <v>96</v>
      </c>
      <c r="K35">
        <v>7.0000000000000007E-2</v>
      </c>
      <c r="L35">
        <v>7.96</v>
      </c>
      <c r="M35">
        <v>-54.4</v>
      </c>
      <c r="N35" s="2">
        <f t="shared" si="2"/>
        <v>21.333333333333336</v>
      </c>
      <c r="P35" t="s">
        <v>25</v>
      </c>
      <c r="Q35" s="1">
        <v>44396</v>
      </c>
      <c r="R35">
        <v>3</v>
      </c>
      <c r="S35">
        <v>3</v>
      </c>
    </row>
    <row r="36" spans="1:19" x14ac:dyDescent="0.25">
      <c r="A36" s="1">
        <v>44683</v>
      </c>
      <c r="B36" t="s">
        <v>16</v>
      </c>
      <c r="C36" t="s">
        <v>23</v>
      </c>
      <c r="D36">
        <v>55.2</v>
      </c>
      <c r="E36">
        <v>746.3</v>
      </c>
      <c r="F36">
        <v>0.87</v>
      </c>
      <c r="G36">
        <v>8.93</v>
      </c>
      <c r="H36">
        <v>157</v>
      </c>
      <c r="I36">
        <v>120</v>
      </c>
      <c r="J36">
        <v>102</v>
      </c>
      <c r="K36">
        <v>0.08</v>
      </c>
      <c r="L36">
        <v>7.47</v>
      </c>
      <c r="M36">
        <v>-72.099999999999994</v>
      </c>
      <c r="N36" s="2">
        <f t="shared" si="2"/>
        <v>12.888888888888889</v>
      </c>
      <c r="P36" t="s">
        <v>25</v>
      </c>
      <c r="Q36" s="1">
        <v>44431</v>
      </c>
      <c r="R36">
        <v>3</v>
      </c>
      <c r="S36">
        <v>3</v>
      </c>
    </row>
    <row r="37" spans="1:19" x14ac:dyDescent="0.25">
      <c r="A37" s="1">
        <v>44719</v>
      </c>
      <c r="B37" t="s">
        <v>16</v>
      </c>
      <c r="C37" t="s">
        <v>23</v>
      </c>
      <c r="D37">
        <v>75</v>
      </c>
      <c r="E37">
        <v>745</v>
      </c>
      <c r="F37">
        <v>0.76</v>
      </c>
      <c r="G37">
        <v>6.42</v>
      </c>
      <c r="H37">
        <v>158.9</v>
      </c>
      <c r="I37">
        <v>155</v>
      </c>
      <c r="J37">
        <v>103</v>
      </c>
      <c r="K37">
        <v>0.08</v>
      </c>
      <c r="L37">
        <v>8.3000000000000007</v>
      </c>
      <c r="M37">
        <v>-117</v>
      </c>
      <c r="N37" s="2">
        <f t="shared" si="2"/>
        <v>23.888888888888889</v>
      </c>
      <c r="P37" t="s">
        <v>25</v>
      </c>
      <c r="Q37" s="1">
        <v>44468</v>
      </c>
      <c r="R37">
        <v>3</v>
      </c>
      <c r="S37">
        <v>3</v>
      </c>
    </row>
    <row r="38" spans="1:19" x14ac:dyDescent="0.25">
      <c r="A38" s="1">
        <v>45055</v>
      </c>
      <c r="B38" t="s">
        <v>16</v>
      </c>
      <c r="C38" t="s">
        <v>23</v>
      </c>
      <c r="D38">
        <v>61.4</v>
      </c>
      <c r="E38">
        <v>742.3</v>
      </c>
      <c r="F38">
        <v>0.98499999999999999</v>
      </c>
      <c r="G38">
        <v>9.67</v>
      </c>
      <c r="H38">
        <v>160.80000000000001</v>
      </c>
      <c r="I38">
        <v>134</v>
      </c>
      <c r="L38">
        <v>7.96</v>
      </c>
      <c r="M38">
        <v>-51.7</v>
      </c>
      <c r="N38" s="2">
        <f t="shared" si="2"/>
        <v>16.333333333333332</v>
      </c>
      <c r="P38" t="s">
        <v>25</v>
      </c>
      <c r="Q38" s="1">
        <v>44491</v>
      </c>
      <c r="R38">
        <v>3</v>
      </c>
      <c r="S38">
        <v>3</v>
      </c>
    </row>
    <row r="39" spans="1:19" x14ac:dyDescent="0.25">
      <c r="A39" s="1">
        <v>45125</v>
      </c>
      <c r="B39" t="s">
        <v>16</v>
      </c>
      <c r="C39" t="s">
        <v>23</v>
      </c>
      <c r="D39">
        <v>81</v>
      </c>
      <c r="E39">
        <v>743</v>
      </c>
      <c r="F39">
        <v>98</v>
      </c>
      <c r="G39">
        <v>7.78</v>
      </c>
      <c r="H39">
        <v>157.5</v>
      </c>
      <c r="I39">
        <v>164</v>
      </c>
      <c r="J39">
        <v>102.3</v>
      </c>
      <c r="K39">
        <v>0.08</v>
      </c>
      <c r="L39">
        <v>7.89</v>
      </c>
      <c r="M39">
        <v>-54.7</v>
      </c>
      <c r="N39" s="2">
        <f t="shared" si="2"/>
        <v>27.222222222222221</v>
      </c>
      <c r="P39" t="s">
        <v>25</v>
      </c>
      <c r="Q39" s="1">
        <v>44683</v>
      </c>
      <c r="R39">
        <v>3</v>
      </c>
      <c r="S39">
        <v>3</v>
      </c>
    </row>
    <row r="40" spans="1:19" x14ac:dyDescent="0.25">
      <c r="A40" s="1">
        <v>45197</v>
      </c>
      <c r="B40" t="s">
        <v>16</v>
      </c>
      <c r="C40" t="s">
        <v>23</v>
      </c>
      <c r="D40">
        <f>CONVERT(N40,"C","F")</f>
        <v>66.02</v>
      </c>
      <c r="E40">
        <v>1004</v>
      </c>
      <c r="F40">
        <v>77.900000000000006</v>
      </c>
      <c r="G40">
        <v>7.17</v>
      </c>
      <c r="H40">
        <v>146</v>
      </c>
      <c r="K40">
        <v>7.0000000000000007E-2</v>
      </c>
      <c r="L40">
        <v>7.4</v>
      </c>
      <c r="M40">
        <v>-21.5</v>
      </c>
      <c r="N40">
        <v>18.899999999999999</v>
      </c>
      <c r="P40" t="s">
        <v>25</v>
      </c>
      <c r="Q40" s="1">
        <v>44768</v>
      </c>
      <c r="R40">
        <v>3</v>
      </c>
      <c r="S40">
        <v>3</v>
      </c>
    </row>
    <row r="41" spans="1:19" x14ac:dyDescent="0.25">
      <c r="A41" s="1">
        <v>44318</v>
      </c>
      <c r="B41" t="s">
        <v>16</v>
      </c>
      <c r="C41" t="s">
        <v>26</v>
      </c>
      <c r="D41">
        <v>50</v>
      </c>
      <c r="E41">
        <v>740</v>
      </c>
      <c r="F41">
        <v>0.92900000000000005</v>
      </c>
      <c r="G41">
        <v>10.55</v>
      </c>
      <c r="H41">
        <v>153.6</v>
      </c>
      <c r="I41">
        <v>109.8</v>
      </c>
      <c r="J41">
        <v>100</v>
      </c>
      <c r="K41">
        <v>7.0000000000000007E-2</v>
      </c>
      <c r="L41">
        <v>7.5</v>
      </c>
      <c r="M41">
        <v>-29</v>
      </c>
      <c r="N41" s="2">
        <f t="shared" ref="N41:N53" si="3">CONVERT(D41,"F","C")</f>
        <v>10</v>
      </c>
      <c r="P41" t="s">
        <v>25</v>
      </c>
      <c r="Q41" s="1">
        <v>44802</v>
      </c>
      <c r="R41">
        <v>3</v>
      </c>
      <c r="S41">
        <v>3</v>
      </c>
    </row>
    <row r="42" spans="1:19" x14ac:dyDescent="0.25">
      <c r="A42" s="1">
        <v>44368</v>
      </c>
      <c r="B42" t="s">
        <v>16</v>
      </c>
      <c r="C42" t="s">
        <v>26</v>
      </c>
      <c r="D42">
        <v>51.7</v>
      </c>
      <c r="E42">
        <v>736</v>
      </c>
      <c r="F42">
        <v>0.86099999999999999</v>
      </c>
      <c r="G42">
        <v>9.5500000000000007</v>
      </c>
      <c r="H42">
        <v>155.1</v>
      </c>
      <c r="I42">
        <v>113.5</v>
      </c>
      <c r="J42">
        <v>100.7</v>
      </c>
      <c r="K42">
        <v>7.0000000000000007E-2</v>
      </c>
      <c r="L42">
        <v>7.64</v>
      </c>
      <c r="M42">
        <v>-36</v>
      </c>
      <c r="N42" s="2">
        <f t="shared" si="3"/>
        <v>10.944444444444446</v>
      </c>
      <c r="P42" t="s">
        <v>25</v>
      </c>
      <c r="Q42" s="1">
        <v>44840</v>
      </c>
      <c r="R42">
        <v>3</v>
      </c>
      <c r="S42">
        <v>3</v>
      </c>
    </row>
    <row r="43" spans="1:19" x14ac:dyDescent="0.25">
      <c r="A43" s="1">
        <v>44396</v>
      </c>
      <c r="B43" t="s">
        <v>16</v>
      </c>
      <c r="C43" t="s">
        <v>26</v>
      </c>
      <c r="D43">
        <v>55.9</v>
      </c>
      <c r="E43">
        <v>745.7</v>
      </c>
      <c r="F43">
        <v>0.86899999999999999</v>
      </c>
      <c r="G43">
        <v>9.07</v>
      </c>
      <c r="H43">
        <v>155.4</v>
      </c>
      <c r="I43">
        <v>120.4</v>
      </c>
      <c r="J43">
        <v>101.9</v>
      </c>
      <c r="K43">
        <v>7.0000000000000007E-2</v>
      </c>
      <c r="L43">
        <v>7.55</v>
      </c>
      <c r="M43">
        <v>-33</v>
      </c>
      <c r="N43" s="2">
        <f t="shared" si="3"/>
        <v>13.277777777777777</v>
      </c>
      <c r="P43" t="s">
        <v>25</v>
      </c>
      <c r="Q43" s="1">
        <v>45055</v>
      </c>
      <c r="R43">
        <v>5</v>
      </c>
      <c r="S43">
        <v>3</v>
      </c>
    </row>
    <row r="44" spans="1:19" x14ac:dyDescent="0.25">
      <c r="A44" s="1">
        <v>44431</v>
      </c>
      <c r="B44" t="s">
        <v>16</v>
      </c>
      <c r="C44" t="s">
        <v>26</v>
      </c>
      <c r="D44">
        <v>58</v>
      </c>
      <c r="E44">
        <v>739</v>
      </c>
      <c r="F44">
        <v>0.83</v>
      </c>
      <c r="G44">
        <v>8.4</v>
      </c>
      <c r="H44">
        <v>155</v>
      </c>
      <c r="I44">
        <v>124</v>
      </c>
      <c r="J44">
        <v>101</v>
      </c>
      <c r="K44">
        <v>0.08</v>
      </c>
      <c r="L44">
        <v>7.7</v>
      </c>
      <c r="M44">
        <v>-27</v>
      </c>
      <c r="N44" s="2">
        <f t="shared" si="3"/>
        <v>14.444444444444445</v>
      </c>
      <c r="P44" t="s">
        <v>27</v>
      </c>
      <c r="Q44" s="1">
        <v>44396</v>
      </c>
      <c r="R44">
        <v>18</v>
      </c>
      <c r="S44">
        <v>20</v>
      </c>
    </row>
    <row r="45" spans="1:19" x14ac:dyDescent="0.25">
      <c r="A45" s="1">
        <v>44468</v>
      </c>
      <c r="B45" t="s">
        <v>16</v>
      </c>
      <c r="C45" t="s">
        <v>26</v>
      </c>
      <c r="D45">
        <v>65.900000000000006</v>
      </c>
      <c r="E45">
        <v>746</v>
      </c>
      <c r="F45">
        <v>0.28399999999999997</v>
      </c>
      <c r="G45">
        <v>2.64</v>
      </c>
      <c r="H45">
        <v>153.69999999999999</v>
      </c>
      <c r="I45">
        <v>134.80000000000001</v>
      </c>
      <c r="J45">
        <v>100</v>
      </c>
      <c r="K45">
        <v>0.08</v>
      </c>
      <c r="L45">
        <v>7.02</v>
      </c>
      <c r="M45">
        <v>-2.2000000000000002</v>
      </c>
      <c r="N45" s="2">
        <f t="shared" si="3"/>
        <v>18.833333333333336</v>
      </c>
      <c r="P45" t="s">
        <v>27</v>
      </c>
      <c r="Q45" s="1">
        <v>44431</v>
      </c>
      <c r="R45">
        <v>13</v>
      </c>
      <c r="S45">
        <v>20</v>
      </c>
    </row>
    <row r="46" spans="1:19" x14ac:dyDescent="0.25">
      <c r="A46" s="1">
        <v>44491</v>
      </c>
      <c r="B46" t="s">
        <v>16</v>
      </c>
      <c r="C46" t="s">
        <v>26</v>
      </c>
      <c r="D46">
        <v>65.900000000000006</v>
      </c>
      <c r="E46">
        <v>746</v>
      </c>
      <c r="F46">
        <v>0.28399999999999997</v>
      </c>
      <c r="G46">
        <v>2.64</v>
      </c>
      <c r="H46">
        <v>153.69999999999999</v>
      </c>
      <c r="I46">
        <v>134.80000000000001</v>
      </c>
      <c r="J46">
        <v>100</v>
      </c>
      <c r="K46">
        <v>0.08</v>
      </c>
      <c r="L46">
        <v>7.02</v>
      </c>
      <c r="M46">
        <v>-2.2000000000000002</v>
      </c>
      <c r="N46" s="2">
        <f t="shared" si="3"/>
        <v>18.833333333333336</v>
      </c>
      <c r="P46" t="s">
        <v>27</v>
      </c>
      <c r="Q46" s="1">
        <v>44468</v>
      </c>
      <c r="R46">
        <v>15</v>
      </c>
      <c r="S46">
        <v>20</v>
      </c>
    </row>
    <row r="47" spans="1:19" x14ac:dyDescent="0.25">
      <c r="A47" s="1">
        <v>44683</v>
      </c>
      <c r="B47" t="s">
        <v>16</v>
      </c>
      <c r="C47" t="s">
        <v>26</v>
      </c>
      <c r="D47">
        <v>48.2</v>
      </c>
      <c r="E47">
        <v>746</v>
      </c>
      <c r="F47">
        <v>0.85199999999999998</v>
      </c>
      <c r="G47">
        <v>9.81</v>
      </c>
      <c r="H47">
        <v>156</v>
      </c>
      <c r="I47">
        <v>108</v>
      </c>
      <c r="J47">
        <v>102</v>
      </c>
      <c r="K47">
        <v>7.0000000000000007E-2</v>
      </c>
      <c r="L47">
        <v>8.1199999999999992</v>
      </c>
      <c r="M47">
        <v>-102</v>
      </c>
      <c r="N47" s="2">
        <f t="shared" si="3"/>
        <v>9.0000000000000018</v>
      </c>
      <c r="P47" t="s">
        <v>27</v>
      </c>
      <c r="Q47" s="1">
        <v>44491</v>
      </c>
      <c r="R47">
        <v>17</v>
      </c>
      <c r="S47">
        <v>20</v>
      </c>
    </row>
    <row r="48" spans="1:19" x14ac:dyDescent="0.25">
      <c r="A48" s="1">
        <v>44719</v>
      </c>
      <c r="B48" t="s">
        <v>16</v>
      </c>
      <c r="C48" t="s">
        <v>26</v>
      </c>
      <c r="D48">
        <v>50</v>
      </c>
      <c r="E48">
        <v>745</v>
      </c>
      <c r="F48">
        <v>0.89700000000000002</v>
      </c>
      <c r="G48">
        <v>10</v>
      </c>
      <c r="H48">
        <v>157.6</v>
      </c>
      <c r="I48">
        <v>113</v>
      </c>
      <c r="J48">
        <v>102.5</v>
      </c>
      <c r="K48">
        <v>0.08</v>
      </c>
      <c r="L48">
        <v>8.5</v>
      </c>
      <c r="M48">
        <v>-127</v>
      </c>
      <c r="N48" s="2">
        <f t="shared" si="3"/>
        <v>10</v>
      </c>
      <c r="P48" t="s">
        <v>27</v>
      </c>
      <c r="Q48" s="1">
        <v>44683</v>
      </c>
      <c r="R48">
        <v>15</v>
      </c>
      <c r="S48">
        <v>20</v>
      </c>
    </row>
    <row r="49" spans="1:19" x14ac:dyDescent="0.25">
      <c r="A49" s="1">
        <v>44768</v>
      </c>
      <c r="B49" t="s">
        <v>16</v>
      </c>
      <c r="C49" t="s">
        <v>26</v>
      </c>
      <c r="D49">
        <v>53.8</v>
      </c>
      <c r="E49">
        <v>745.4</v>
      </c>
      <c r="F49">
        <v>0.89100000000000001</v>
      </c>
      <c r="G49">
        <v>9.57</v>
      </c>
      <c r="H49">
        <v>157.19999999999999</v>
      </c>
      <c r="I49">
        <v>118.5</v>
      </c>
      <c r="J49">
        <v>102.2</v>
      </c>
      <c r="K49">
        <v>0.08</v>
      </c>
      <c r="L49">
        <v>8.3699999999999992</v>
      </c>
      <c r="M49">
        <v>-116.6</v>
      </c>
      <c r="N49" s="2">
        <f t="shared" si="3"/>
        <v>12.111111111111109</v>
      </c>
      <c r="P49" t="s">
        <v>27</v>
      </c>
      <c r="Q49" s="1">
        <v>44768</v>
      </c>
      <c r="R49">
        <v>14</v>
      </c>
      <c r="S49">
        <v>20</v>
      </c>
    </row>
    <row r="50" spans="1:19" x14ac:dyDescent="0.25">
      <c r="A50" s="1">
        <v>44802</v>
      </c>
      <c r="B50" t="s">
        <v>16</v>
      </c>
      <c r="C50" t="s">
        <v>26</v>
      </c>
      <c r="D50">
        <v>54</v>
      </c>
      <c r="E50">
        <v>747</v>
      </c>
      <c r="F50">
        <v>0.51900000000000002</v>
      </c>
      <c r="G50">
        <v>5.57</v>
      </c>
      <c r="H50">
        <v>159.30000000000001</v>
      </c>
      <c r="I50">
        <v>120.5</v>
      </c>
      <c r="J50">
        <v>103.5</v>
      </c>
      <c r="K50">
        <v>0.08</v>
      </c>
      <c r="L50">
        <v>7.62</v>
      </c>
      <c r="M50">
        <v>-74</v>
      </c>
      <c r="N50" s="2">
        <f t="shared" si="3"/>
        <v>12.222222222222221</v>
      </c>
      <c r="P50" t="s">
        <v>27</v>
      </c>
      <c r="Q50" s="1">
        <v>44802</v>
      </c>
      <c r="R50">
        <v>14</v>
      </c>
      <c r="S50">
        <v>20</v>
      </c>
    </row>
    <row r="51" spans="1:19" x14ac:dyDescent="0.25">
      <c r="A51" s="1">
        <v>44840</v>
      </c>
      <c r="B51" t="s">
        <v>16</v>
      </c>
      <c r="C51" t="s">
        <v>26</v>
      </c>
      <c r="D51">
        <v>60.2</v>
      </c>
      <c r="E51">
        <v>745.4</v>
      </c>
      <c r="F51">
        <v>0.51</v>
      </c>
      <c r="G51">
        <v>5.07</v>
      </c>
      <c r="H51">
        <v>158</v>
      </c>
      <c r="I51">
        <v>129.9</v>
      </c>
      <c r="J51">
        <v>102.7</v>
      </c>
      <c r="K51">
        <v>0.08</v>
      </c>
      <c r="L51">
        <v>7.15</v>
      </c>
      <c r="M51">
        <v>-48</v>
      </c>
      <c r="N51" s="2">
        <f t="shared" si="3"/>
        <v>15.666666666666668</v>
      </c>
      <c r="P51" t="s">
        <v>27</v>
      </c>
      <c r="Q51" s="1">
        <v>44840</v>
      </c>
      <c r="R51">
        <v>11</v>
      </c>
      <c r="S51">
        <v>20</v>
      </c>
    </row>
    <row r="52" spans="1:19" x14ac:dyDescent="0.25">
      <c r="A52" s="1">
        <v>45055</v>
      </c>
      <c r="B52" t="s">
        <v>16</v>
      </c>
      <c r="C52" t="s">
        <v>26</v>
      </c>
      <c r="D52">
        <v>50</v>
      </c>
      <c r="E52">
        <v>742</v>
      </c>
      <c r="F52">
        <v>1.125</v>
      </c>
      <c r="G52">
        <v>12.93</v>
      </c>
      <c r="H52">
        <v>160.80000000000001</v>
      </c>
      <c r="I52">
        <v>113.5</v>
      </c>
      <c r="L52">
        <v>8.26</v>
      </c>
      <c r="M52">
        <v>-64.7</v>
      </c>
      <c r="N52" s="2">
        <f t="shared" si="3"/>
        <v>10</v>
      </c>
      <c r="P52" t="s">
        <v>27</v>
      </c>
      <c r="Q52" s="1">
        <v>45055</v>
      </c>
      <c r="R52">
        <v>19</v>
      </c>
      <c r="S52">
        <v>20</v>
      </c>
    </row>
    <row r="53" spans="1:19" x14ac:dyDescent="0.25">
      <c r="A53" s="1">
        <v>45125</v>
      </c>
      <c r="B53" t="s">
        <v>16</v>
      </c>
      <c r="C53" t="s">
        <v>26</v>
      </c>
      <c r="D53">
        <v>59.1</v>
      </c>
      <c r="E53">
        <v>743</v>
      </c>
      <c r="F53">
        <v>103.2</v>
      </c>
      <c r="G53">
        <v>10.37</v>
      </c>
      <c r="H53">
        <v>156.6</v>
      </c>
      <c r="I53">
        <v>126.7</v>
      </c>
      <c r="J53">
        <v>101.8</v>
      </c>
      <c r="K53">
        <v>0.08</v>
      </c>
      <c r="L53">
        <v>7.61</v>
      </c>
      <c r="M53">
        <v>-36.9</v>
      </c>
      <c r="N53" s="2">
        <f t="shared" si="3"/>
        <v>15.055555555555555</v>
      </c>
      <c r="P53" t="s">
        <v>27</v>
      </c>
      <c r="Q53" s="1">
        <v>45125</v>
      </c>
      <c r="S53">
        <v>20</v>
      </c>
    </row>
    <row r="54" spans="1:19" x14ac:dyDescent="0.25">
      <c r="A54" s="1">
        <v>45197</v>
      </c>
      <c r="B54" t="s">
        <v>16</v>
      </c>
      <c r="C54" t="s">
        <v>26</v>
      </c>
      <c r="D54">
        <f>CONVERT(N54,"C","F")</f>
        <v>66.02</v>
      </c>
      <c r="E54">
        <v>1004.1</v>
      </c>
      <c r="F54">
        <v>74.5</v>
      </c>
      <c r="G54">
        <v>6.84</v>
      </c>
      <c r="H54">
        <v>145.80000000000001</v>
      </c>
      <c r="K54">
        <v>7.0000000000000007E-2</v>
      </c>
      <c r="L54">
        <v>7.09</v>
      </c>
      <c r="M54">
        <v>-4.8</v>
      </c>
      <c r="N54">
        <v>18.899999999999999</v>
      </c>
      <c r="P54" t="s">
        <v>27</v>
      </c>
      <c r="Q54" s="1">
        <v>45197</v>
      </c>
      <c r="R54">
        <v>18</v>
      </c>
      <c r="S54">
        <v>20</v>
      </c>
    </row>
    <row r="55" spans="1:19" x14ac:dyDescent="0.25">
      <c r="A55" s="1">
        <v>44318</v>
      </c>
      <c r="B55" t="s">
        <v>16</v>
      </c>
      <c r="C55" t="s">
        <v>28</v>
      </c>
      <c r="D55">
        <v>44.8</v>
      </c>
      <c r="E55">
        <v>740.1</v>
      </c>
      <c r="F55">
        <v>0.91</v>
      </c>
      <c r="G55">
        <v>10.75</v>
      </c>
      <c r="H55">
        <v>152.80000000000001</v>
      </c>
      <c r="I55">
        <v>104</v>
      </c>
      <c r="J55">
        <v>99.3</v>
      </c>
      <c r="K55">
        <v>7.0000000000000007E-2</v>
      </c>
      <c r="L55">
        <v>7.39</v>
      </c>
      <c r="M55" t="s">
        <v>29</v>
      </c>
      <c r="N55" s="2">
        <f t="shared" ref="N55:N67" si="4">CONVERT(D55,"F","C")</f>
        <v>7.1111111111111089</v>
      </c>
      <c r="P55" t="s">
        <v>30</v>
      </c>
      <c r="Q55" s="1">
        <v>44396</v>
      </c>
      <c r="R55">
        <v>10</v>
      </c>
      <c r="S55">
        <v>10</v>
      </c>
    </row>
    <row r="56" spans="1:19" x14ac:dyDescent="0.25">
      <c r="A56" s="1">
        <v>44368</v>
      </c>
      <c r="B56" t="s">
        <v>16</v>
      </c>
      <c r="C56" t="s">
        <v>28</v>
      </c>
      <c r="D56">
        <v>46.5</v>
      </c>
      <c r="E56">
        <v>736</v>
      </c>
      <c r="F56">
        <v>0.747</v>
      </c>
      <c r="G56">
        <v>8.76</v>
      </c>
      <c r="H56">
        <v>154.4</v>
      </c>
      <c r="I56">
        <v>104.5</v>
      </c>
      <c r="J56">
        <v>100.3</v>
      </c>
      <c r="K56">
        <v>7.0000000000000007E-2</v>
      </c>
      <c r="L56">
        <v>7.34</v>
      </c>
      <c r="M56">
        <v>-20.3</v>
      </c>
      <c r="N56" s="2">
        <f t="shared" si="4"/>
        <v>8.0555555555555554</v>
      </c>
      <c r="P56" t="s">
        <v>30</v>
      </c>
      <c r="Q56" s="1">
        <v>44431</v>
      </c>
      <c r="R56">
        <v>13</v>
      </c>
      <c r="S56">
        <v>10</v>
      </c>
    </row>
    <row r="57" spans="1:19" x14ac:dyDescent="0.25">
      <c r="A57" s="1">
        <v>44396</v>
      </c>
      <c r="B57" t="s">
        <v>16</v>
      </c>
      <c r="C57" t="s">
        <v>28</v>
      </c>
      <c r="D57">
        <v>47.1</v>
      </c>
      <c r="E57">
        <v>745.7</v>
      </c>
      <c r="F57">
        <v>0.68</v>
      </c>
      <c r="G57">
        <v>7.67</v>
      </c>
      <c r="H57">
        <v>155.1</v>
      </c>
      <c r="I57">
        <v>105.7</v>
      </c>
      <c r="J57">
        <v>100.8</v>
      </c>
      <c r="K57">
        <v>7.0000000000000007E-2</v>
      </c>
      <c r="L57">
        <v>7.31</v>
      </c>
      <c r="M57">
        <v>-19.100000000000001</v>
      </c>
      <c r="N57" s="2">
        <f t="shared" si="4"/>
        <v>8.3888888888888893</v>
      </c>
      <c r="P57" t="s">
        <v>30</v>
      </c>
      <c r="Q57" s="1">
        <v>44468</v>
      </c>
      <c r="R57">
        <v>15</v>
      </c>
      <c r="S57">
        <v>10</v>
      </c>
    </row>
    <row r="58" spans="1:19" x14ac:dyDescent="0.25">
      <c r="A58" s="1">
        <v>44431</v>
      </c>
      <c r="B58" t="s">
        <v>16</v>
      </c>
      <c r="C58" t="s">
        <v>28</v>
      </c>
      <c r="D58">
        <v>50</v>
      </c>
      <c r="E58">
        <v>739</v>
      </c>
      <c r="F58">
        <v>0.63</v>
      </c>
      <c r="G58">
        <v>7</v>
      </c>
      <c r="H58">
        <v>157</v>
      </c>
      <c r="I58">
        <v>112</v>
      </c>
      <c r="J58">
        <v>102</v>
      </c>
      <c r="K58">
        <v>7.0000000000000007E-2</v>
      </c>
      <c r="L58">
        <v>7</v>
      </c>
      <c r="M58">
        <v>-10</v>
      </c>
      <c r="N58" s="2">
        <f t="shared" si="4"/>
        <v>10</v>
      </c>
      <c r="P58" t="s">
        <v>30</v>
      </c>
      <c r="Q58" s="1">
        <v>44491</v>
      </c>
      <c r="R58">
        <v>10</v>
      </c>
      <c r="S58">
        <v>10</v>
      </c>
    </row>
    <row r="59" spans="1:19" x14ac:dyDescent="0.25">
      <c r="A59" s="1">
        <v>44468</v>
      </c>
      <c r="B59" t="s">
        <v>16</v>
      </c>
      <c r="C59" t="s">
        <v>28</v>
      </c>
      <c r="D59">
        <v>52.9</v>
      </c>
      <c r="E59">
        <v>746</v>
      </c>
      <c r="F59">
        <v>0.34100000000000003</v>
      </c>
      <c r="G59">
        <v>3.7</v>
      </c>
      <c r="H59">
        <v>156.30000000000001</v>
      </c>
      <c r="I59">
        <v>116</v>
      </c>
      <c r="J59">
        <v>101.5</v>
      </c>
      <c r="K59">
        <v>7.0000000000000007E-2</v>
      </c>
      <c r="L59">
        <v>6.79</v>
      </c>
      <c r="M59">
        <v>10</v>
      </c>
      <c r="N59" s="2">
        <f t="shared" si="4"/>
        <v>11.611111111111111</v>
      </c>
      <c r="P59" t="s">
        <v>30</v>
      </c>
      <c r="Q59" s="1">
        <v>44683</v>
      </c>
      <c r="R59">
        <v>15</v>
      </c>
      <c r="S59">
        <v>20</v>
      </c>
    </row>
    <row r="60" spans="1:19" x14ac:dyDescent="0.25">
      <c r="A60" s="1">
        <v>44491</v>
      </c>
      <c r="B60" t="s">
        <v>16</v>
      </c>
      <c r="C60" t="s">
        <v>28</v>
      </c>
      <c r="D60">
        <v>52.9</v>
      </c>
      <c r="E60">
        <v>746</v>
      </c>
      <c r="F60">
        <v>0.34100000000000003</v>
      </c>
      <c r="G60">
        <v>3.7</v>
      </c>
      <c r="H60">
        <v>156.30000000000001</v>
      </c>
      <c r="I60">
        <v>116</v>
      </c>
      <c r="J60">
        <v>101.5</v>
      </c>
      <c r="K60">
        <v>7.0000000000000007E-2</v>
      </c>
      <c r="L60">
        <v>6.79</v>
      </c>
      <c r="M60">
        <v>10</v>
      </c>
      <c r="N60" s="2">
        <f t="shared" si="4"/>
        <v>11.611111111111111</v>
      </c>
      <c r="P60" t="s">
        <v>30</v>
      </c>
      <c r="Q60" s="1">
        <v>44768</v>
      </c>
      <c r="R60">
        <v>13</v>
      </c>
      <c r="S60">
        <v>10</v>
      </c>
    </row>
    <row r="61" spans="1:19" x14ac:dyDescent="0.25">
      <c r="A61" s="1">
        <v>44683</v>
      </c>
      <c r="B61" t="s">
        <v>16</v>
      </c>
      <c r="C61" t="s">
        <v>28</v>
      </c>
      <c r="D61">
        <v>46.2</v>
      </c>
      <c r="E61">
        <v>746</v>
      </c>
      <c r="F61">
        <v>0.78</v>
      </c>
      <c r="G61">
        <v>9.1999999999999993</v>
      </c>
      <c r="H61">
        <v>157.6</v>
      </c>
      <c r="I61">
        <v>105.9</v>
      </c>
      <c r="J61">
        <v>102.5</v>
      </c>
      <c r="K61">
        <v>7.0000000000000007E-2</v>
      </c>
      <c r="L61">
        <v>7.74</v>
      </c>
      <c r="M61">
        <v>-80</v>
      </c>
      <c r="N61" s="2">
        <f t="shared" si="4"/>
        <v>7.8888888888888902</v>
      </c>
      <c r="P61" t="s">
        <v>30</v>
      </c>
      <c r="Q61" s="1">
        <v>44802</v>
      </c>
      <c r="R61">
        <v>13</v>
      </c>
      <c r="S61">
        <v>6</v>
      </c>
    </row>
    <row r="62" spans="1:19" x14ac:dyDescent="0.25">
      <c r="A62" s="1">
        <v>44719</v>
      </c>
      <c r="B62" t="s">
        <v>16</v>
      </c>
      <c r="C62" t="s">
        <v>28</v>
      </c>
      <c r="D62">
        <v>47</v>
      </c>
      <c r="E62">
        <v>745</v>
      </c>
      <c r="F62">
        <v>0.74099999999999999</v>
      </c>
      <c r="G62">
        <v>8.66</v>
      </c>
      <c r="H62">
        <v>158.9</v>
      </c>
      <c r="I62">
        <v>108.8</v>
      </c>
      <c r="J62">
        <v>103.3</v>
      </c>
      <c r="K62">
        <v>0.08</v>
      </c>
      <c r="L62">
        <v>8.09</v>
      </c>
      <c r="M62">
        <v>-100</v>
      </c>
      <c r="N62" s="2">
        <f t="shared" si="4"/>
        <v>8.3333333333333339</v>
      </c>
      <c r="P62" t="s">
        <v>30</v>
      </c>
      <c r="Q62" s="1">
        <v>44840</v>
      </c>
      <c r="R62">
        <v>11</v>
      </c>
      <c r="S62">
        <v>10</v>
      </c>
    </row>
    <row r="63" spans="1:19" x14ac:dyDescent="0.25">
      <c r="A63" s="1">
        <v>44768</v>
      </c>
      <c r="B63" t="s">
        <v>16</v>
      </c>
      <c r="C63" t="s">
        <v>28</v>
      </c>
      <c r="D63">
        <v>47.9</v>
      </c>
      <c r="E63">
        <v>745.5</v>
      </c>
      <c r="F63">
        <v>0.55200000000000005</v>
      </c>
      <c r="G63">
        <v>6.4</v>
      </c>
      <c r="H63">
        <v>160.69999999999999</v>
      </c>
      <c r="I63">
        <v>111.1</v>
      </c>
      <c r="J63">
        <v>104.5</v>
      </c>
      <c r="K63">
        <v>0.08</v>
      </c>
      <c r="L63">
        <v>7.86</v>
      </c>
      <c r="M63">
        <v>-87.7</v>
      </c>
      <c r="N63" s="2">
        <f t="shared" si="4"/>
        <v>8.8333333333333321</v>
      </c>
      <c r="P63" t="s">
        <v>30</v>
      </c>
      <c r="Q63" s="1">
        <v>45055</v>
      </c>
      <c r="R63">
        <v>14</v>
      </c>
      <c r="S63">
        <v>10</v>
      </c>
    </row>
    <row r="64" spans="1:19" x14ac:dyDescent="0.25">
      <c r="A64" s="1">
        <v>44802</v>
      </c>
      <c r="B64" t="s">
        <v>16</v>
      </c>
      <c r="C64" t="s">
        <v>28</v>
      </c>
      <c r="D64">
        <v>49.4</v>
      </c>
      <c r="E64">
        <v>747</v>
      </c>
      <c r="F64">
        <v>0.38600000000000001</v>
      </c>
      <c r="G64">
        <v>4.4000000000000004</v>
      </c>
      <c r="H64">
        <v>160.69999999999999</v>
      </c>
      <c r="I64">
        <v>113</v>
      </c>
      <c r="J64">
        <v>104.3</v>
      </c>
      <c r="K64">
        <v>0.08</v>
      </c>
      <c r="L64">
        <v>7.19</v>
      </c>
      <c r="M64">
        <v>-50.3</v>
      </c>
      <c r="N64" s="2">
        <f t="shared" si="4"/>
        <v>9.6666666666666661</v>
      </c>
      <c r="P64" t="s">
        <v>30</v>
      </c>
      <c r="Q64" s="1">
        <v>45125</v>
      </c>
      <c r="R64">
        <v>12</v>
      </c>
      <c r="S64">
        <v>6</v>
      </c>
    </row>
    <row r="65" spans="1:19" x14ac:dyDescent="0.25">
      <c r="A65" s="1">
        <v>44840</v>
      </c>
      <c r="B65" t="s">
        <v>16</v>
      </c>
      <c r="C65" t="s">
        <v>28</v>
      </c>
      <c r="D65">
        <v>52.6</v>
      </c>
      <c r="E65">
        <v>745.3</v>
      </c>
      <c r="F65">
        <v>0.23499999999999999</v>
      </c>
      <c r="G65">
        <v>2.62</v>
      </c>
      <c r="H65">
        <v>159.80000000000001</v>
      </c>
      <c r="I65">
        <v>116.3</v>
      </c>
      <c r="J65">
        <v>104</v>
      </c>
      <c r="K65">
        <v>0.08</v>
      </c>
      <c r="L65">
        <v>6.71</v>
      </c>
      <c r="M65">
        <v>-33.4</v>
      </c>
      <c r="N65" s="2">
        <f t="shared" si="4"/>
        <v>11.444444444444445</v>
      </c>
      <c r="P65" t="s">
        <v>30</v>
      </c>
      <c r="Q65" s="1">
        <v>45197</v>
      </c>
      <c r="R65">
        <v>12</v>
      </c>
      <c r="S65">
        <v>10</v>
      </c>
    </row>
    <row r="66" spans="1:19" x14ac:dyDescent="0.25">
      <c r="A66" s="1">
        <v>45055</v>
      </c>
      <c r="B66" t="s">
        <v>16</v>
      </c>
      <c r="C66" t="s">
        <v>28</v>
      </c>
      <c r="D66">
        <v>44.2</v>
      </c>
      <c r="E66">
        <v>742</v>
      </c>
      <c r="F66">
        <v>1.0209999999999999</v>
      </c>
      <c r="G66">
        <v>12.47</v>
      </c>
      <c r="H66">
        <v>161</v>
      </c>
      <c r="I66">
        <v>105</v>
      </c>
      <c r="L66">
        <v>7.78</v>
      </c>
      <c r="M66">
        <v>-38.6</v>
      </c>
      <c r="N66" s="2">
        <f t="shared" si="4"/>
        <v>6.7777777777777795</v>
      </c>
      <c r="P66" t="s">
        <v>31</v>
      </c>
      <c r="Q66" s="1">
        <v>44396</v>
      </c>
      <c r="R66">
        <v>20</v>
      </c>
      <c r="S66">
        <v>50</v>
      </c>
    </row>
    <row r="67" spans="1:19" x14ac:dyDescent="0.25">
      <c r="A67" s="1">
        <v>45125</v>
      </c>
      <c r="B67" t="s">
        <v>16</v>
      </c>
      <c r="C67" t="s">
        <v>28</v>
      </c>
      <c r="D67">
        <v>47.6</v>
      </c>
      <c r="E67">
        <v>743</v>
      </c>
      <c r="F67">
        <v>71.900000000000006</v>
      </c>
      <c r="G67">
        <v>8.1999999999999993</v>
      </c>
      <c r="H67">
        <v>160.19999999999999</v>
      </c>
      <c r="I67">
        <v>110.2</v>
      </c>
      <c r="J67">
        <v>104.1</v>
      </c>
      <c r="K67">
        <v>0.08</v>
      </c>
      <c r="L67">
        <v>7.24</v>
      </c>
      <c r="M67">
        <v>-14.7</v>
      </c>
      <c r="N67" s="2">
        <f t="shared" si="4"/>
        <v>8.6666666666666679</v>
      </c>
      <c r="P67" t="s">
        <v>31</v>
      </c>
      <c r="Q67" s="1">
        <v>44431</v>
      </c>
      <c r="R67">
        <v>14</v>
      </c>
      <c r="S67">
        <v>40</v>
      </c>
    </row>
    <row r="68" spans="1:19" x14ac:dyDescent="0.25">
      <c r="A68" s="1">
        <v>45197</v>
      </c>
      <c r="B68" t="s">
        <v>16</v>
      </c>
      <c r="C68" t="s">
        <v>28</v>
      </c>
      <c r="D68">
        <f>CONVERT(N68,"C","F")</f>
        <v>65.84</v>
      </c>
      <c r="E68">
        <v>1004.3</v>
      </c>
      <c r="F68">
        <v>77.2</v>
      </c>
      <c r="G68">
        <v>7.14</v>
      </c>
      <c r="H68">
        <v>146</v>
      </c>
      <c r="K68">
        <v>7.0000000000000007E-2</v>
      </c>
      <c r="L68">
        <v>6.96</v>
      </c>
      <c r="M68">
        <v>1</v>
      </c>
      <c r="N68">
        <v>18.8</v>
      </c>
      <c r="P68" t="s">
        <v>31</v>
      </c>
      <c r="Q68" s="1">
        <v>44468</v>
      </c>
      <c r="R68">
        <v>15</v>
      </c>
      <c r="S68">
        <v>50</v>
      </c>
    </row>
    <row r="69" spans="1:19" x14ac:dyDescent="0.25">
      <c r="A69" s="1">
        <v>44318</v>
      </c>
      <c r="B69" t="s">
        <v>16</v>
      </c>
      <c r="C69" t="s">
        <v>32</v>
      </c>
      <c r="D69">
        <v>43.4</v>
      </c>
      <c r="E69">
        <v>740.1</v>
      </c>
      <c r="F69">
        <v>0.81</v>
      </c>
      <c r="G69">
        <v>9.98</v>
      </c>
      <c r="H69">
        <v>152.6</v>
      </c>
      <c r="I69">
        <v>98.3</v>
      </c>
      <c r="J69">
        <v>99.2</v>
      </c>
      <c r="K69">
        <v>7.0000000000000007E-2</v>
      </c>
      <c r="L69">
        <v>7.08</v>
      </c>
      <c r="M69">
        <v>-5.4</v>
      </c>
      <c r="N69" s="2">
        <f t="shared" ref="N69:N81" si="5">CONVERT(D69,"F","C")</f>
        <v>6.3333333333333321</v>
      </c>
      <c r="P69" t="s">
        <v>31</v>
      </c>
      <c r="Q69" s="1">
        <v>44491</v>
      </c>
      <c r="R69">
        <v>16</v>
      </c>
      <c r="S69">
        <v>50</v>
      </c>
    </row>
    <row r="70" spans="1:19" x14ac:dyDescent="0.25">
      <c r="A70" s="1">
        <v>44368</v>
      </c>
      <c r="B70" t="s">
        <v>16</v>
      </c>
      <c r="C70" t="s">
        <v>32</v>
      </c>
      <c r="D70">
        <v>44.3</v>
      </c>
      <c r="E70">
        <v>736</v>
      </c>
      <c r="F70">
        <v>0.60099999999999998</v>
      </c>
      <c r="G70">
        <v>7.33</v>
      </c>
      <c r="H70">
        <v>154.4</v>
      </c>
      <c r="I70">
        <v>100.9</v>
      </c>
      <c r="J70">
        <v>100.4</v>
      </c>
      <c r="K70">
        <v>7.0000000000000007E-2</v>
      </c>
      <c r="L70">
        <v>7.06</v>
      </c>
      <c r="M70">
        <v>-4.0999999999999996</v>
      </c>
      <c r="N70" s="2">
        <f t="shared" si="5"/>
        <v>6.8333333333333313</v>
      </c>
      <c r="P70" t="s">
        <v>31</v>
      </c>
      <c r="Q70" s="1">
        <v>44683</v>
      </c>
      <c r="R70">
        <v>15</v>
      </c>
      <c r="S70">
        <v>50</v>
      </c>
    </row>
    <row r="71" spans="1:19" x14ac:dyDescent="0.25">
      <c r="A71" s="1">
        <v>44396</v>
      </c>
      <c r="B71" t="s">
        <v>16</v>
      </c>
      <c r="C71" t="s">
        <v>32</v>
      </c>
      <c r="D71">
        <v>44.4</v>
      </c>
      <c r="E71">
        <v>745.7</v>
      </c>
      <c r="F71">
        <v>0.48699999999999999</v>
      </c>
      <c r="G71">
        <v>5.89</v>
      </c>
      <c r="H71">
        <v>155.69999999999999</v>
      </c>
      <c r="I71">
        <v>101.8</v>
      </c>
      <c r="J71">
        <v>101.2</v>
      </c>
      <c r="K71">
        <v>7.0000000000000007E-2</v>
      </c>
      <c r="L71">
        <v>7.18</v>
      </c>
      <c r="M71">
        <v>-10</v>
      </c>
      <c r="N71" s="2">
        <f t="shared" si="5"/>
        <v>6.8888888888888875</v>
      </c>
      <c r="P71" t="s">
        <v>31</v>
      </c>
      <c r="Q71" s="1">
        <v>44768</v>
      </c>
      <c r="R71">
        <v>18</v>
      </c>
      <c r="S71">
        <v>50</v>
      </c>
    </row>
    <row r="72" spans="1:19" x14ac:dyDescent="0.25">
      <c r="A72" s="1">
        <v>44431</v>
      </c>
      <c r="B72" t="s">
        <v>16</v>
      </c>
      <c r="C72" t="s">
        <v>32</v>
      </c>
      <c r="D72">
        <v>45</v>
      </c>
      <c r="E72">
        <v>739</v>
      </c>
      <c r="F72">
        <v>0.43</v>
      </c>
      <c r="G72">
        <v>5</v>
      </c>
      <c r="H72">
        <v>158</v>
      </c>
      <c r="I72">
        <v>105</v>
      </c>
      <c r="J72">
        <v>103</v>
      </c>
      <c r="K72">
        <v>7.0000000000000007E-2</v>
      </c>
      <c r="L72">
        <v>7</v>
      </c>
      <c r="M72">
        <v>10</v>
      </c>
      <c r="N72" s="2">
        <f t="shared" si="5"/>
        <v>7.2222222222222223</v>
      </c>
      <c r="P72" t="s">
        <v>31</v>
      </c>
      <c r="Q72" s="1">
        <v>44802</v>
      </c>
      <c r="R72">
        <v>13</v>
      </c>
      <c r="S72">
        <v>60</v>
      </c>
    </row>
    <row r="73" spans="1:19" x14ac:dyDescent="0.25">
      <c r="A73" s="1">
        <v>44468</v>
      </c>
      <c r="B73" t="s">
        <v>16</v>
      </c>
      <c r="C73" t="s">
        <v>32</v>
      </c>
      <c r="D73">
        <v>46.8</v>
      </c>
      <c r="E73">
        <v>746</v>
      </c>
      <c r="F73">
        <v>0.17799999999999999</v>
      </c>
      <c r="G73">
        <v>2.09</v>
      </c>
      <c r="H73">
        <v>155.30000000000001</v>
      </c>
      <c r="I73">
        <v>105.6</v>
      </c>
      <c r="J73">
        <v>101</v>
      </c>
      <c r="K73">
        <v>7.0000000000000007E-2</v>
      </c>
      <c r="L73">
        <v>6.54</v>
      </c>
      <c r="M73">
        <v>23</v>
      </c>
      <c r="N73" s="2">
        <f t="shared" si="5"/>
        <v>8.2222222222222197</v>
      </c>
      <c r="P73" t="s">
        <v>31</v>
      </c>
      <c r="Q73" s="1">
        <v>44840</v>
      </c>
      <c r="R73">
        <v>14</v>
      </c>
      <c r="S73">
        <v>60</v>
      </c>
    </row>
    <row r="74" spans="1:19" x14ac:dyDescent="0.25">
      <c r="A74" s="1">
        <v>44491</v>
      </c>
      <c r="B74" t="s">
        <v>16</v>
      </c>
      <c r="C74" t="s">
        <v>32</v>
      </c>
      <c r="D74">
        <v>46.8</v>
      </c>
      <c r="E74">
        <v>746</v>
      </c>
      <c r="F74">
        <v>0.17799999999999999</v>
      </c>
      <c r="G74">
        <v>2.09</v>
      </c>
      <c r="H74">
        <v>155.30000000000001</v>
      </c>
      <c r="I74">
        <v>105.6</v>
      </c>
      <c r="J74">
        <v>101</v>
      </c>
      <c r="K74">
        <v>7.0000000000000007E-2</v>
      </c>
      <c r="L74">
        <v>6.54</v>
      </c>
      <c r="M74">
        <v>23</v>
      </c>
      <c r="N74" s="2">
        <f t="shared" si="5"/>
        <v>8.2222222222222197</v>
      </c>
      <c r="P74" t="s">
        <v>31</v>
      </c>
      <c r="Q74" s="1">
        <v>45055</v>
      </c>
      <c r="R74">
        <v>19</v>
      </c>
      <c r="S74">
        <v>50</v>
      </c>
    </row>
    <row r="75" spans="1:19" x14ac:dyDescent="0.25">
      <c r="A75" s="1">
        <v>44683</v>
      </c>
      <c r="B75" t="s">
        <v>16</v>
      </c>
      <c r="C75" t="s">
        <v>32</v>
      </c>
      <c r="D75">
        <v>44.3</v>
      </c>
      <c r="E75">
        <v>746</v>
      </c>
      <c r="F75">
        <v>0.71099999999999997</v>
      </c>
      <c r="G75">
        <v>8.61</v>
      </c>
      <c r="H75">
        <v>157.69999999999999</v>
      </c>
      <c r="I75">
        <v>103</v>
      </c>
      <c r="J75">
        <v>102.5</v>
      </c>
      <c r="K75">
        <v>7.0000000000000007E-2</v>
      </c>
      <c r="L75">
        <v>7.55</v>
      </c>
      <c r="M75">
        <v>-71</v>
      </c>
      <c r="N75" s="2">
        <f t="shared" si="5"/>
        <v>6.8333333333333313</v>
      </c>
      <c r="P75" t="s">
        <v>31</v>
      </c>
      <c r="Q75" s="1">
        <v>45125</v>
      </c>
      <c r="R75">
        <v>19</v>
      </c>
      <c r="S75">
        <v>50</v>
      </c>
    </row>
    <row r="76" spans="1:19" x14ac:dyDescent="0.25">
      <c r="A76" s="1">
        <v>44719</v>
      </c>
      <c r="B76" t="s">
        <v>16</v>
      </c>
      <c r="C76" t="s">
        <v>32</v>
      </c>
      <c r="D76">
        <v>65</v>
      </c>
      <c r="E76">
        <v>745</v>
      </c>
      <c r="F76">
        <v>0.65900000000000003</v>
      </c>
      <c r="G76">
        <v>7.75</v>
      </c>
      <c r="H76">
        <v>159</v>
      </c>
      <c r="I76">
        <v>106</v>
      </c>
      <c r="J76">
        <v>103</v>
      </c>
      <c r="K76">
        <v>0.08</v>
      </c>
      <c r="L76">
        <v>7.16</v>
      </c>
      <c r="M76">
        <v>-74</v>
      </c>
      <c r="N76" s="2">
        <f t="shared" si="5"/>
        <v>18.333333333333332</v>
      </c>
      <c r="P76" t="s">
        <v>31</v>
      </c>
      <c r="Q76" s="1">
        <v>45197</v>
      </c>
      <c r="R76">
        <v>13</v>
      </c>
      <c r="S76">
        <v>50</v>
      </c>
    </row>
    <row r="77" spans="1:19" x14ac:dyDescent="0.25">
      <c r="A77" s="1">
        <v>44768</v>
      </c>
      <c r="B77" t="s">
        <v>16</v>
      </c>
      <c r="C77" t="s">
        <v>32</v>
      </c>
      <c r="D77">
        <v>45.2</v>
      </c>
      <c r="E77">
        <v>745.4</v>
      </c>
      <c r="F77">
        <v>0.374</v>
      </c>
      <c r="G77">
        <v>4.5</v>
      </c>
      <c r="H77">
        <v>161.69999999999999</v>
      </c>
      <c r="I77">
        <v>107.2</v>
      </c>
      <c r="J77">
        <v>105.1</v>
      </c>
      <c r="K77">
        <v>0.08</v>
      </c>
      <c r="L77">
        <v>7.2</v>
      </c>
      <c r="M77">
        <v>-50.6</v>
      </c>
      <c r="N77" s="2">
        <f t="shared" si="5"/>
        <v>7.3333333333333348</v>
      </c>
      <c r="P77" t="s">
        <v>33</v>
      </c>
      <c r="Q77" s="1">
        <v>44396</v>
      </c>
      <c r="R77">
        <v>3</v>
      </c>
      <c r="S77">
        <v>3</v>
      </c>
    </row>
    <row r="78" spans="1:19" x14ac:dyDescent="0.25">
      <c r="A78" s="1">
        <v>44802</v>
      </c>
      <c r="B78" t="s">
        <v>16</v>
      </c>
      <c r="C78" t="s">
        <v>32</v>
      </c>
      <c r="D78">
        <v>45</v>
      </c>
      <c r="E78">
        <v>747</v>
      </c>
      <c r="F78">
        <v>0.25700000000000001</v>
      </c>
      <c r="G78">
        <v>3.07</v>
      </c>
      <c r="H78">
        <v>161.80000000000001</v>
      </c>
      <c r="I78">
        <v>107.7</v>
      </c>
      <c r="J78">
        <v>105.2</v>
      </c>
      <c r="K78">
        <v>0.08</v>
      </c>
      <c r="L78">
        <v>6.83</v>
      </c>
      <c r="M78">
        <v>-31.6</v>
      </c>
      <c r="N78" s="2">
        <f t="shared" si="5"/>
        <v>7.2222222222222223</v>
      </c>
      <c r="P78" t="s">
        <v>33</v>
      </c>
      <c r="Q78" s="1">
        <v>44431</v>
      </c>
      <c r="R78">
        <v>3</v>
      </c>
      <c r="S78">
        <v>3</v>
      </c>
    </row>
    <row r="79" spans="1:19" x14ac:dyDescent="0.25">
      <c r="A79" s="1">
        <v>44840</v>
      </c>
      <c r="B79" t="s">
        <v>16</v>
      </c>
      <c r="C79" t="s">
        <v>32</v>
      </c>
      <c r="D79">
        <v>46</v>
      </c>
      <c r="E79">
        <v>745.2</v>
      </c>
      <c r="F79">
        <v>0.16500000000000001</v>
      </c>
      <c r="G79">
        <v>1.95</v>
      </c>
      <c r="H79">
        <v>163.6</v>
      </c>
      <c r="I79">
        <v>109.7</v>
      </c>
      <c r="J79">
        <v>106.3</v>
      </c>
      <c r="K79">
        <v>0.08</v>
      </c>
      <c r="L79">
        <v>6.58</v>
      </c>
      <c r="M79">
        <v>-16.5</v>
      </c>
      <c r="N79" s="2">
        <f t="shared" si="5"/>
        <v>7.7777777777777777</v>
      </c>
      <c r="P79" t="s">
        <v>33</v>
      </c>
      <c r="Q79" s="1">
        <v>44468</v>
      </c>
      <c r="R79">
        <v>3</v>
      </c>
      <c r="S79">
        <v>3</v>
      </c>
    </row>
    <row r="80" spans="1:19" x14ac:dyDescent="0.25">
      <c r="A80" s="1">
        <v>45055</v>
      </c>
      <c r="B80" t="s">
        <v>16</v>
      </c>
      <c r="C80" t="s">
        <v>32</v>
      </c>
      <c r="D80">
        <v>43.4</v>
      </c>
      <c r="E80">
        <v>742.1</v>
      </c>
      <c r="F80">
        <v>0.95</v>
      </c>
      <c r="G80">
        <v>11.68</v>
      </c>
      <c r="H80">
        <v>161.9</v>
      </c>
      <c r="I80">
        <v>103.9</v>
      </c>
      <c r="L80">
        <v>7.26</v>
      </c>
      <c r="M80">
        <v>-10.4</v>
      </c>
      <c r="N80" s="2">
        <f t="shared" si="5"/>
        <v>6.3333333333333321</v>
      </c>
      <c r="P80" t="s">
        <v>33</v>
      </c>
      <c r="Q80" s="1">
        <v>44491</v>
      </c>
      <c r="R80">
        <v>3</v>
      </c>
      <c r="S80">
        <v>3</v>
      </c>
    </row>
    <row r="81" spans="1:19" x14ac:dyDescent="0.25">
      <c r="A81" s="1">
        <v>45125</v>
      </c>
      <c r="B81" t="s">
        <v>16</v>
      </c>
      <c r="C81" t="s">
        <v>32</v>
      </c>
      <c r="D81">
        <v>44.4</v>
      </c>
      <c r="E81">
        <v>743</v>
      </c>
      <c r="F81">
        <v>37.5</v>
      </c>
      <c r="G81">
        <v>4.4400000000000004</v>
      </c>
      <c r="H81">
        <v>162</v>
      </c>
      <c r="I81">
        <v>105.9</v>
      </c>
      <c r="J81">
        <v>105.3</v>
      </c>
      <c r="K81">
        <v>0.08</v>
      </c>
      <c r="L81">
        <v>6.75</v>
      </c>
      <c r="M81">
        <v>11.9</v>
      </c>
      <c r="N81" s="2">
        <f t="shared" si="5"/>
        <v>6.8888888888888875</v>
      </c>
      <c r="P81" t="s">
        <v>33</v>
      </c>
      <c r="Q81" s="1">
        <v>44683</v>
      </c>
      <c r="R81">
        <v>5</v>
      </c>
      <c r="S81">
        <v>3</v>
      </c>
    </row>
    <row r="82" spans="1:19" x14ac:dyDescent="0.25">
      <c r="A82" s="1">
        <v>45197</v>
      </c>
      <c r="B82" t="s">
        <v>16</v>
      </c>
      <c r="C82" t="s">
        <v>32</v>
      </c>
      <c r="D82">
        <f>CONVERT(N82,"C","F")</f>
        <v>45.5</v>
      </c>
      <c r="E82">
        <v>1004.1</v>
      </c>
      <c r="F82">
        <v>-0.3</v>
      </c>
      <c r="G82">
        <v>-0.04</v>
      </c>
      <c r="H82">
        <v>155</v>
      </c>
      <c r="K82">
        <v>7.0000000000000007E-2</v>
      </c>
      <c r="L82">
        <v>6.44</v>
      </c>
      <c r="M82">
        <v>28.9</v>
      </c>
      <c r="N82">
        <v>7.5</v>
      </c>
      <c r="P82" t="s">
        <v>33</v>
      </c>
      <c r="Q82" s="1">
        <v>44768</v>
      </c>
      <c r="R82">
        <v>3</v>
      </c>
      <c r="S82">
        <v>3</v>
      </c>
    </row>
    <row r="83" spans="1:19" x14ac:dyDescent="0.25">
      <c r="A83" s="1">
        <v>44318</v>
      </c>
      <c r="B83" t="s">
        <v>16</v>
      </c>
      <c r="C83" t="s">
        <v>34</v>
      </c>
      <c r="D83">
        <v>57</v>
      </c>
      <c r="E83">
        <v>740</v>
      </c>
      <c r="F83">
        <v>0.877</v>
      </c>
      <c r="G83">
        <v>9.09</v>
      </c>
      <c r="H83">
        <v>154.4</v>
      </c>
      <c r="I83">
        <v>122</v>
      </c>
      <c r="J83">
        <v>100.4</v>
      </c>
      <c r="K83">
        <v>7.0000000000000007E-2</v>
      </c>
      <c r="L83">
        <v>7.51</v>
      </c>
      <c r="M83">
        <v>-30.1</v>
      </c>
      <c r="N83" s="2">
        <f t="shared" ref="N83:N99" si="6">CONVERT(D83,"F","C")</f>
        <v>13.888888888888889</v>
      </c>
      <c r="P83" t="s">
        <v>33</v>
      </c>
      <c r="Q83" s="1">
        <v>44802</v>
      </c>
      <c r="R83">
        <v>3</v>
      </c>
      <c r="S83">
        <v>3</v>
      </c>
    </row>
    <row r="84" spans="1:19" x14ac:dyDescent="0.25">
      <c r="A84" s="1">
        <v>44368</v>
      </c>
      <c r="B84" t="s">
        <v>16</v>
      </c>
      <c r="C84" t="s">
        <v>34</v>
      </c>
      <c r="D84">
        <v>76.400000000000006</v>
      </c>
      <c r="E84">
        <v>737.3</v>
      </c>
      <c r="F84">
        <v>0.79700000000000004</v>
      </c>
      <c r="G84">
        <v>6.62</v>
      </c>
      <c r="H84">
        <v>157.4</v>
      </c>
      <c r="I84">
        <v>156.4</v>
      </c>
      <c r="J84">
        <v>102.4</v>
      </c>
      <c r="K84">
        <v>0.08</v>
      </c>
      <c r="L84">
        <v>7.62</v>
      </c>
      <c r="M84">
        <v>-38.1</v>
      </c>
      <c r="N84" s="2">
        <f t="shared" si="6"/>
        <v>24.666666666666668</v>
      </c>
      <c r="P84" t="s">
        <v>33</v>
      </c>
      <c r="Q84" s="1">
        <v>44840</v>
      </c>
      <c r="R84">
        <v>3</v>
      </c>
      <c r="S84">
        <v>3</v>
      </c>
    </row>
    <row r="85" spans="1:19" x14ac:dyDescent="0.25">
      <c r="A85" s="1">
        <v>44396</v>
      </c>
      <c r="B85" t="s">
        <v>16</v>
      </c>
      <c r="C85" t="s">
        <v>34</v>
      </c>
      <c r="D85">
        <v>81</v>
      </c>
      <c r="E85">
        <v>745.9</v>
      </c>
      <c r="F85">
        <v>0.75800000000000001</v>
      </c>
      <c r="G85">
        <v>6.02</v>
      </c>
      <c r="H85">
        <v>160.19999999999999</v>
      </c>
      <c r="I85">
        <v>167</v>
      </c>
      <c r="J85">
        <v>104.1</v>
      </c>
      <c r="K85">
        <v>0.08</v>
      </c>
      <c r="L85">
        <v>7.97</v>
      </c>
      <c r="M85">
        <v>-58.9</v>
      </c>
      <c r="N85" s="2">
        <f t="shared" si="6"/>
        <v>27.222222222222221</v>
      </c>
      <c r="P85" t="s">
        <v>33</v>
      </c>
      <c r="Q85" s="1">
        <v>45055</v>
      </c>
      <c r="R85">
        <v>3</v>
      </c>
      <c r="S85">
        <v>3</v>
      </c>
    </row>
    <row r="86" spans="1:19" x14ac:dyDescent="0.25">
      <c r="A86" s="1">
        <v>44683</v>
      </c>
      <c r="B86" t="s">
        <v>16</v>
      </c>
      <c r="C86" t="s">
        <v>34</v>
      </c>
      <c r="D86">
        <v>54</v>
      </c>
      <c r="E86">
        <v>746</v>
      </c>
      <c r="F86">
        <v>0.84099999999999997</v>
      </c>
      <c r="G86">
        <v>8.94</v>
      </c>
      <c r="H86">
        <v>157.30000000000001</v>
      </c>
      <c r="I86">
        <v>119.2</v>
      </c>
      <c r="J86">
        <v>102.2</v>
      </c>
      <c r="K86">
        <v>0.08</v>
      </c>
      <c r="L86">
        <v>7.85</v>
      </c>
      <c r="M86">
        <v>-92</v>
      </c>
      <c r="N86" s="2">
        <f t="shared" si="6"/>
        <v>12.222222222222221</v>
      </c>
      <c r="P86" t="s">
        <v>33</v>
      </c>
      <c r="Q86" s="1">
        <v>45125</v>
      </c>
      <c r="R86">
        <v>3</v>
      </c>
      <c r="S86">
        <v>3</v>
      </c>
    </row>
    <row r="87" spans="1:19" x14ac:dyDescent="0.25">
      <c r="A87" s="1">
        <v>44318</v>
      </c>
      <c r="B87" t="s">
        <v>16</v>
      </c>
      <c r="C87" t="s">
        <v>35</v>
      </c>
      <c r="D87">
        <v>43</v>
      </c>
      <c r="E87">
        <v>740.1</v>
      </c>
      <c r="F87">
        <v>0.745</v>
      </c>
      <c r="G87">
        <v>9.1999999999999993</v>
      </c>
      <c r="H87">
        <v>152.4</v>
      </c>
      <c r="I87">
        <v>97.5</v>
      </c>
      <c r="J87">
        <v>99.1</v>
      </c>
      <c r="K87">
        <v>7.0000000000000007E-2</v>
      </c>
      <c r="L87">
        <v>6.93</v>
      </c>
      <c r="M87" t="s">
        <v>36</v>
      </c>
      <c r="N87" s="2">
        <f t="shared" si="6"/>
        <v>6.1111111111111107</v>
      </c>
      <c r="P87" t="s">
        <v>33</v>
      </c>
      <c r="Q87" s="1">
        <v>45197</v>
      </c>
      <c r="R87">
        <v>3</v>
      </c>
      <c r="S87">
        <v>3</v>
      </c>
    </row>
    <row r="88" spans="1:19" x14ac:dyDescent="0.25">
      <c r="A88" s="1">
        <v>44368</v>
      </c>
      <c r="B88" t="s">
        <v>16</v>
      </c>
      <c r="C88" t="s">
        <v>35</v>
      </c>
      <c r="D88">
        <v>43.7</v>
      </c>
      <c r="E88">
        <v>736</v>
      </c>
      <c r="F88">
        <v>0.501</v>
      </c>
      <c r="G88">
        <v>6.16</v>
      </c>
      <c r="H88">
        <v>155.1</v>
      </c>
      <c r="I88">
        <v>100.2</v>
      </c>
      <c r="J88">
        <v>100.8</v>
      </c>
      <c r="K88">
        <v>7.0000000000000007E-2</v>
      </c>
      <c r="L88">
        <v>6.87</v>
      </c>
      <c r="M88">
        <v>3.7</v>
      </c>
      <c r="N88" s="2">
        <f t="shared" si="6"/>
        <v>6.5000000000000018</v>
      </c>
      <c r="P88" t="s">
        <v>37</v>
      </c>
      <c r="Q88" s="1">
        <v>44396</v>
      </c>
      <c r="R88">
        <v>3</v>
      </c>
      <c r="S88">
        <v>3</v>
      </c>
    </row>
    <row r="89" spans="1:19" x14ac:dyDescent="0.25">
      <c r="A89" s="1">
        <v>44396</v>
      </c>
      <c r="B89" t="s">
        <v>16</v>
      </c>
      <c r="C89" t="s">
        <v>35</v>
      </c>
      <c r="D89">
        <v>43.8</v>
      </c>
      <c r="E89">
        <v>745.6</v>
      </c>
      <c r="F89">
        <v>0.41899999999999998</v>
      </c>
      <c r="G89">
        <v>5</v>
      </c>
      <c r="H89">
        <v>156</v>
      </c>
      <c r="I89">
        <v>101</v>
      </c>
      <c r="J89">
        <v>101.5</v>
      </c>
      <c r="K89">
        <v>7.0000000000000007E-2</v>
      </c>
      <c r="L89">
        <v>7.13</v>
      </c>
      <c r="M89">
        <v>-2.2000000000000002</v>
      </c>
      <c r="N89" s="2">
        <f t="shared" si="6"/>
        <v>6.5555555555555536</v>
      </c>
      <c r="P89" t="s">
        <v>37</v>
      </c>
      <c r="Q89" s="1">
        <v>44431</v>
      </c>
      <c r="R89">
        <v>3</v>
      </c>
      <c r="S89">
        <v>3</v>
      </c>
    </row>
    <row r="90" spans="1:19" x14ac:dyDescent="0.25">
      <c r="A90" s="1">
        <v>44431</v>
      </c>
      <c r="B90" t="s">
        <v>16</v>
      </c>
      <c r="C90" t="s">
        <v>35</v>
      </c>
      <c r="D90">
        <v>44</v>
      </c>
      <c r="E90">
        <v>739</v>
      </c>
      <c r="F90">
        <v>0.23</v>
      </c>
      <c r="G90">
        <v>3</v>
      </c>
      <c r="H90">
        <v>157</v>
      </c>
      <c r="I90">
        <v>102</v>
      </c>
      <c r="J90">
        <v>102</v>
      </c>
      <c r="K90">
        <v>7.0000000000000007E-2</v>
      </c>
      <c r="L90">
        <v>6</v>
      </c>
      <c r="M90">
        <v>30</v>
      </c>
      <c r="N90" s="2">
        <f t="shared" si="6"/>
        <v>6.6666666666666661</v>
      </c>
      <c r="P90" t="s">
        <v>37</v>
      </c>
      <c r="Q90" s="1">
        <v>44468</v>
      </c>
      <c r="R90">
        <v>3</v>
      </c>
      <c r="S90">
        <v>3</v>
      </c>
    </row>
    <row r="91" spans="1:19" x14ac:dyDescent="0.25">
      <c r="A91" s="1">
        <v>44468</v>
      </c>
      <c r="B91" t="s">
        <v>16</v>
      </c>
      <c r="C91" t="s">
        <v>35</v>
      </c>
      <c r="D91">
        <v>44.8</v>
      </c>
      <c r="E91">
        <v>746</v>
      </c>
      <c r="F91">
        <v>3.5999999999999997E-2</v>
      </c>
      <c r="G91">
        <v>0.43</v>
      </c>
      <c r="H91">
        <v>159</v>
      </c>
      <c r="I91">
        <v>104.7</v>
      </c>
      <c r="J91">
        <v>103.3</v>
      </c>
      <c r="K91">
        <v>7.0000000000000007E-2</v>
      </c>
      <c r="L91">
        <v>6.5</v>
      </c>
      <c r="M91">
        <v>26</v>
      </c>
      <c r="N91" s="2">
        <f t="shared" si="6"/>
        <v>7.1111111111111089</v>
      </c>
      <c r="P91" t="s">
        <v>37</v>
      </c>
      <c r="Q91" s="1">
        <v>44491</v>
      </c>
      <c r="R91">
        <v>3</v>
      </c>
      <c r="S91">
        <v>3</v>
      </c>
    </row>
    <row r="92" spans="1:19" x14ac:dyDescent="0.25">
      <c r="A92" s="1">
        <v>44491</v>
      </c>
      <c r="B92" t="s">
        <v>16</v>
      </c>
      <c r="C92" t="s">
        <v>35</v>
      </c>
      <c r="D92">
        <v>44.8</v>
      </c>
      <c r="E92">
        <v>746</v>
      </c>
      <c r="F92">
        <v>3.5999999999999997E-2</v>
      </c>
      <c r="G92">
        <v>0.43</v>
      </c>
      <c r="H92">
        <v>159</v>
      </c>
      <c r="I92">
        <v>104.7</v>
      </c>
      <c r="J92">
        <v>103.3</v>
      </c>
      <c r="K92">
        <v>7.0000000000000007E-2</v>
      </c>
      <c r="L92">
        <v>6.5</v>
      </c>
      <c r="M92">
        <v>26</v>
      </c>
      <c r="N92" s="2">
        <f t="shared" si="6"/>
        <v>7.1111111111111089</v>
      </c>
      <c r="P92" t="s">
        <v>37</v>
      </c>
      <c r="Q92" s="1">
        <v>44683</v>
      </c>
      <c r="R92">
        <v>3</v>
      </c>
      <c r="S92">
        <v>3</v>
      </c>
    </row>
    <row r="93" spans="1:19" x14ac:dyDescent="0.25">
      <c r="A93" s="1">
        <v>44683</v>
      </c>
      <c r="B93" t="s">
        <v>16</v>
      </c>
      <c r="C93" t="s">
        <v>35</v>
      </c>
      <c r="D93">
        <v>43.8</v>
      </c>
      <c r="E93">
        <v>746</v>
      </c>
      <c r="F93">
        <v>0.65200000000000002</v>
      </c>
      <c r="G93">
        <v>7.99</v>
      </c>
      <c r="H93">
        <v>157</v>
      </c>
      <c r="I93">
        <v>102.3</v>
      </c>
      <c r="J93">
        <v>102.6</v>
      </c>
      <c r="K93">
        <v>7.0000000000000007E-2</v>
      </c>
      <c r="L93">
        <v>7.42</v>
      </c>
      <c r="M93">
        <v>-60</v>
      </c>
      <c r="N93" s="2">
        <f t="shared" si="6"/>
        <v>6.5555555555555536</v>
      </c>
      <c r="P93" t="s">
        <v>37</v>
      </c>
      <c r="Q93" s="1">
        <v>44768</v>
      </c>
      <c r="R93">
        <v>3</v>
      </c>
      <c r="S93">
        <v>3</v>
      </c>
    </row>
    <row r="94" spans="1:19" x14ac:dyDescent="0.25">
      <c r="A94" s="1">
        <v>44719</v>
      </c>
      <c r="B94" t="s">
        <v>16</v>
      </c>
      <c r="C94" t="s">
        <v>35</v>
      </c>
      <c r="D94">
        <v>60</v>
      </c>
      <c r="E94">
        <v>745</v>
      </c>
      <c r="F94">
        <v>0.56299999999999994</v>
      </c>
      <c r="G94">
        <v>6.84</v>
      </c>
      <c r="H94">
        <v>160</v>
      </c>
      <c r="I94">
        <v>105</v>
      </c>
      <c r="J94">
        <v>104.5</v>
      </c>
      <c r="K94">
        <v>0.08</v>
      </c>
      <c r="L94">
        <v>7.37</v>
      </c>
      <c r="M94">
        <v>-60</v>
      </c>
      <c r="N94" s="2">
        <f t="shared" si="6"/>
        <v>15.555555555555555</v>
      </c>
      <c r="P94" t="s">
        <v>37</v>
      </c>
      <c r="Q94" s="1">
        <v>44802</v>
      </c>
      <c r="R94">
        <v>3</v>
      </c>
      <c r="S94">
        <v>3</v>
      </c>
    </row>
    <row r="95" spans="1:19" x14ac:dyDescent="0.25">
      <c r="A95" s="1">
        <v>44768</v>
      </c>
      <c r="B95" t="s">
        <v>16</v>
      </c>
      <c r="C95" t="s">
        <v>35</v>
      </c>
      <c r="D95">
        <v>44.6</v>
      </c>
      <c r="E95">
        <v>745.3</v>
      </c>
      <c r="F95">
        <v>0.23100000000000001</v>
      </c>
      <c r="G95">
        <v>2.8</v>
      </c>
      <c r="H95">
        <v>163.6</v>
      </c>
      <c r="I95">
        <v>107.2</v>
      </c>
      <c r="J95">
        <v>106.3</v>
      </c>
      <c r="K95">
        <v>0.08</v>
      </c>
      <c r="L95">
        <v>6.75</v>
      </c>
      <c r="M95">
        <v>-26.4</v>
      </c>
      <c r="N95" s="2">
        <f t="shared" si="6"/>
        <v>7.0000000000000009</v>
      </c>
      <c r="P95" t="s">
        <v>37</v>
      </c>
      <c r="Q95" s="1">
        <v>44840</v>
      </c>
      <c r="R95">
        <v>3</v>
      </c>
      <c r="S95">
        <v>3</v>
      </c>
    </row>
    <row r="96" spans="1:19" x14ac:dyDescent="0.25">
      <c r="A96" s="1">
        <v>44802</v>
      </c>
      <c r="B96" t="s">
        <v>16</v>
      </c>
      <c r="C96" t="s">
        <v>35</v>
      </c>
      <c r="D96">
        <v>44.6</v>
      </c>
      <c r="E96">
        <v>747</v>
      </c>
      <c r="F96">
        <v>0.218</v>
      </c>
      <c r="G96">
        <v>2.64</v>
      </c>
      <c r="H96">
        <v>165</v>
      </c>
      <c r="I96">
        <v>108.4</v>
      </c>
      <c r="J96">
        <v>107.2</v>
      </c>
      <c r="K96">
        <v>0.08</v>
      </c>
      <c r="L96">
        <v>6.69</v>
      </c>
      <c r="M96">
        <v>-23</v>
      </c>
      <c r="N96">
        <f t="shared" si="6"/>
        <v>7.0000000000000009</v>
      </c>
      <c r="P96" t="s">
        <v>37</v>
      </c>
      <c r="Q96" s="1">
        <v>45055</v>
      </c>
      <c r="R96">
        <v>3</v>
      </c>
      <c r="S96">
        <v>3</v>
      </c>
    </row>
    <row r="97" spans="1:19" x14ac:dyDescent="0.25">
      <c r="A97" s="1">
        <v>44840</v>
      </c>
      <c r="B97" t="s">
        <v>16</v>
      </c>
      <c r="C97" t="s">
        <v>35</v>
      </c>
      <c r="D97">
        <v>44.8</v>
      </c>
      <c r="E97">
        <v>745.2</v>
      </c>
      <c r="F97">
        <v>0.14099999999999999</v>
      </c>
      <c r="G97">
        <v>1.71</v>
      </c>
      <c r="H97">
        <v>166</v>
      </c>
      <c r="I97">
        <v>109.3</v>
      </c>
      <c r="J97">
        <v>107.9</v>
      </c>
      <c r="K97">
        <v>0.08</v>
      </c>
      <c r="L97">
        <v>6.58</v>
      </c>
      <c r="M97">
        <v>-17</v>
      </c>
      <c r="N97" s="2">
        <f t="shared" si="6"/>
        <v>7.1111111111111089</v>
      </c>
      <c r="P97" t="s">
        <v>37</v>
      </c>
      <c r="Q97" s="1">
        <v>45125</v>
      </c>
      <c r="R97">
        <v>3</v>
      </c>
      <c r="S97">
        <v>3</v>
      </c>
    </row>
    <row r="98" spans="1:19" x14ac:dyDescent="0.25">
      <c r="A98" s="1">
        <v>45055</v>
      </c>
      <c r="B98" t="s">
        <v>16</v>
      </c>
      <c r="C98" t="s">
        <v>35</v>
      </c>
      <c r="D98">
        <v>43</v>
      </c>
      <c r="E98">
        <v>742.2</v>
      </c>
      <c r="F98">
        <v>0.9</v>
      </c>
      <c r="G98">
        <v>11.1</v>
      </c>
      <c r="H98">
        <v>162.30000000000001</v>
      </c>
      <c r="I98">
        <v>103.9</v>
      </c>
      <c r="L98">
        <v>7.26</v>
      </c>
      <c r="M98">
        <v>-10.4</v>
      </c>
      <c r="N98" s="2">
        <f t="shared" si="6"/>
        <v>6.1111111111111107</v>
      </c>
      <c r="P98" t="s">
        <v>37</v>
      </c>
      <c r="Q98" s="1">
        <v>45197</v>
      </c>
      <c r="R98">
        <v>3</v>
      </c>
      <c r="S98">
        <v>3</v>
      </c>
    </row>
    <row r="99" spans="1:19" x14ac:dyDescent="0.25">
      <c r="A99" s="1">
        <v>45125</v>
      </c>
      <c r="B99" t="s">
        <v>16</v>
      </c>
      <c r="C99" t="s">
        <v>35</v>
      </c>
      <c r="D99">
        <v>43.7</v>
      </c>
      <c r="E99">
        <v>742.8</v>
      </c>
      <c r="F99">
        <v>23.7</v>
      </c>
      <c r="G99">
        <v>2.9</v>
      </c>
      <c r="H99">
        <v>162</v>
      </c>
      <c r="I99">
        <v>105.4</v>
      </c>
      <c r="J99">
        <v>105.9</v>
      </c>
      <c r="K99">
        <v>0.08</v>
      </c>
      <c r="L99">
        <v>6.68</v>
      </c>
      <c r="M99">
        <v>16.7</v>
      </c>
      <c r="N99" s="2">
        <f t="shared" si="6"/>
        <v>6.5000000000000018</v>
      </c>
      <c r="P99" t="s">
        <v>38</v>
      </c>
      <c r="Q99" s="1">
        <v>44372</v>
      </c>
      <c r="R99">
        <v>8</v>
      </c>
      <c r="S99">
        <v>6</v>
      </c>
    </row>
    <row r="100" spans="1:19" x14ac:dyDescent="0.25">
      <c r="A100" s="1">
        <v>45197</v>
      </c>
      <c r="B100" t="s">
        <v>16</v>
      </c>
      <c r="C100" t="s">
        <v>35</v>
      </c>
      <c r="D100">
        <f>CONVERT(N100,"C","F")</f>
        <v>44.24</v>
      </c>
      <c r="E100">
        <v>1004.1</v>
      </c>
      <c r="F100">
        <v>-0.09</v>
      </c>
      <c r="G100">
        <v>-0.11</v>
      </c>
      <c r="H100">
        <v>158.19999999999999</v>
      </c>
      <c r="K100">
        <v>7.0000000000000007E-2</v>
      </c>
      <c r="L100">
        <v>6.44</v>
      </c>
      <c r="M100">
        <v>29.4</v>
      </c>
      <c r="N100">
        <v>6.8</v>
      </c>
      <c r="P100" t="s">
        <v>38</v>
      </c>
      <c r="Q100" s="1">
        <v>44406</v>
      </c>
      <c r="R100">
        <v>14</v>
      </c>
      <c r="S100">
        <v>10</v>
      </c>
    </row>
    <row r="101" spans="1:19" x14ac:dyDescent="0.25">
      <c r="A101" s="1">
        <v>44318</v>
      </c>
      <c r="B101" t="s">
        <v>16</v>
      </c>
      <c r="C101" t="s">
        <v>39</v>
      </c>
      <c r="D101">
        <v>42</v>
      </c>
      <c r="E101">
        <v>740</v>
      </c>
      <c r="F101">
        <v>0.70699999999999996</v>
      </c>
      <c r="G101">
        <v>8.7799999999999994</v>
      </c>
      <c r="H101">
        <v>152.5</v>
      </c>
      <c r="I101">
        <v>97.1</v>
      </c>
      <c r="J101">
        <v>99</v>
      </c>
      <c r="K101">
        <v>7.0000000000000007E-2</v>
      </c>
      <c r="L101">
        <v>6.8</v>
      </c>
      <c r="M101">
        <v>7.7</v>
      </c>
      <c r="N101" s="2">
        <f t="shared" ref="N101:N112" si="7">CONVERT(D101,"F","C")</f>
        <v>5.5555555555555554</v>
      </c>
      <c r="P101" t="s">
        <v>38</v>
      </c>
      <c r="Q101" s="1">
        <v>44468</v>
      </c>
      <c r="R101">
        <v>7</v>
      </c>
      <c r="S101">
        <v>10</v>
      </c>
    </row>
    <row r="102" spans="1:19" x14ac:dyDescent="0.25">
      <c r="A102" s="1">
        <v>44368</v>
      </c>
      <c r="B102" t="s">
        <v>16</v>
      </c>
      <c r="C102" t="s">
        <v>39</v>
      </c>
      <c r="D102">
        <v>43.5</v>
      </c>
      <c r="E102">
        <v>736</v>
      </c>
      <c r="F102">
        <v>0.46400000000000002</v>
      </c>
      <c r="G102">
        <v>5.73</v>
      </c>
      <c r="H102">
        <v>155.5</v>
      </c>
      <c r="I102">
        <v>100.2</v>
      </c>
      <c r="J102">
        <v>101.1</v>
      </c>
      <c r="K102">
        <v>7.0000000000000007E-2</v>
      </c>
      <c r="L102">
        <v>6.82</v>
      </c>
      <c r="M102">
        <v>10</v>
      </c>
      <c r="N102" s="2">
        <f t="shared" si="7"/>
        <v>6.3888888888888884</v>
      </c>
      <c r="P102" t="s">
        <v>38</v>
      </c>
      <c r="Q102" s="1">
        <v>44740</v>
      </c>
      <c r="R102">
        <v>6</v>
      </c>
      <c r="S102">
        <v>6</v>
      </c>
    </row>
    <row r="103" spans="1:19" x14ac:dyDescent="0.25">
      <c r="A103" s="1">
        <v>44396</v>
      </c>
      <c r="B103" t="s">
        <v>16</v>
      </c>
      <c r="C103" t="s">
        <v>39</v>
      </c>
      <c r="D103">
        <v>43.7</v>
      </c>
      <c r="E103">
        <v>745.6</v>
      </c>
      <c r="F103">
        <v>0.33500000000000002</v>
      </c>
      <c r="G103">
        <v>4.0999999999999996</v>
      </c>
      <c r="H103">
        <v>156.80000000000001</v>
      </c>
      <c r="I103">
        <v>101.4</v>
      </c>
      <c r="J103">
        <v>101.8</v>
      </c>
      <c r="K103">
        <v>7.0000000000000007E-2</v>
      </c>
      <c r="L103">
        <v>6.93</v>
      </c>
      <c r="M103">
        <v>2.6</v>
      </c>
      <c r="N103" s="2">
        <f t="shared" si="7"/>
        <v>6.5000000000000018</v>
      </c>
      <c r="P103" t="s">
        <v>38</v>
      </c>
      <c r="Q103" s="1">
        <v>44768</v>
      </c>
      <c r="R103">
        <v>9</v>
      </c>
      <c r="S103">
        <v>6</v>
      </c>
    </row>
    <row r="104" spans="1:19" x14ac:dyDescent="0.25">
      <c r="A104" s="1">
        <v>44431</v>
      </c>
      <c r="B104" t="s">
        <v>16</v>
      </c>
      <c r="C104" t="s">
        <v>39</v>
      </c>
      <c r="D104">
        <v>44</v>
      </c>
      <c r="E104">
        <v>739</v>
      </c>
      <c r="F104">
        <v>0.14000000000000001</v>
      </c>
      <c r="G104">
        <v>2</v>
      </c>
      <c r="H104">
        <v>158</v>
      </c>
      <c r="I104">
        <v>102</v>
      </c>
      <c r="J104">
        <v>102</v>
      </c>
      <c r="K104">
        <v>7.0000000000000007E-2</v>
      </c>
      <c r="L104">
        <v>7</v>
      </c>
      <c r="M104">
        <v>10</v>
      </c>
      <c r="N104" s="2">
        <f t="shared" si="7"/>
        <v>6.6666666666666661</v>
      </c>
      <c r="P104" t="s">
        <v>38</v>
      </c>
      <c r="Q104" s="1">
        <v>44840</v>
      </c>
      <c r="R104">
        <v>6</v>
      </c>
      <c r="S104">
        <v>6</v>
      </c>
    </row>
    <row r="105" spans="1:19" x14ac:dyDescent="0.25">
      <c r="A105" s="1">
        <v>44468</v>
      </c>
      <c r="B105" t="s">
        <v>16</v>
      </c>
      <c r="C105" t="s">
        <v>39</v>
      </c>
      <c r="D105">
        <v>44.6</v>
      </c>
      <c r="E105">
        <v>746</v>
      </c>
      <c r="F105">
        <v>1.2E-2</v>
      </c>
      <c r="G105">
        <v>0.14000000000000001</v>
      </c>
      <c r="H105">
        <v>159.4</v>
      </c>
      <c r="I105">
        <v>105</v>
      </c>
      <c r="J105">
        <v>103.5</v>
      </c>
      <c r="K105">
        <v>7.0000000000000007E-2</v>
      </c>
      <c r="L105">
        <v>6.5</v>
      </c>
      <c r="M105">
        <v>25</v>
      </c>
      <c r="N105">
        <f t="shared" si="7"/>
        <v>7.0000000000000009</v>
      </c>
      <c r="P105" t="s">
        <v>38</v>
      </c>
      <c r="Q105" s="1">
        <v>45125</v>
      </c>
      <c r="R105">
        <v>9</v>
      </c>
      <c r="S105">
        <v>6</v>
      </c>
    </row>
    <row r="106" spans="1:19" x14ac:dyDescent="0.25">
      <c r="A106" s="1">
        <v>44491</v>
      </c>
      <c r="B106" t="s">
        <v>16</v>
      </c>
      <c r="C106" t="s">
        <v>39</v>
      </c>
      <c r="D106">
        <v>44.6</v>
      </c>
      <c r="E106">
        <v>746</v>
      </c>
      <c r="F106">
        <v>1.2E-2</v>
      </c>
      <c r="G106">
        <v>0.14000000000000001</v>
      </c>
      <c r="H106">
        <v>159.4</v>
      </c>
      <c r="I106">
        <v>105</v>
      </c>
      <c r="J106">
        <v>103.5</v>
      </c>
      <c r="K106">
        <v>7.0000000000000007E-2</v>
      </c>
      <c r="L106">
        <v>6.5</v>
      </c>
      <c r="M106">
        <v>25</v>
      </c>
      <c r="N106">
        <f t="shared" si="7"/>
        <v>7.0000000000000009</v>
      </c>
      <c r="P106" t="s">
        <v>38</v>
      </c>
      <c r="Q106" s="1">
        <v>45197</v>
      </c>
      <c r="R106">
        <v>7</v>
      </c>
      <c r="S106">
        <v>6</v>
      </c>
    </row>
    <row r="107" spans="1:19" x14ac:dyDescent="0.25">
      <c r="A107" s="1">
        <v>44683</v>
      </c>
      <c r="B107" t="s">
        <v>16</v>
      </c>
      <c r="C107" t="s">
        <v>39</v>
      </c>
      <c r="D107">
        <v>43.6</v>
      </c>
      <c r="E107">
        <v>745</v>
      </c>
      <c r="F107">
        <v>0.61699999999999999</v>
      </c>
      <c r="G107">
        <v>7.55</v>
      </c>
      <c r="H107">
        <v>158</v>
      </c>
      <c r="I107">
        <v>102.1</v>
      </c>
      <c r="J107">
        <v>102.8</v>
      </c>
      <c r="K107">
        <v>7.0000000000000007E-2</v>
      </c>
      <c r="L107">
        <v>7.22</v>
      </c>
      <c r="M107">
        <v>-52</v>
      </c>
      <c r="N107" s="2">
        <f t="shared" si="7"/>
        <v>6.4444444444444446</v>
      </c>
      <c r="P107" t="s">
        <v>40</v>
      </c>
      <c r="Q107" s="1">
        <v>44372</v>
      </c>
      <c r="R107">
        <v>6</v>
      </c>
      <c r="S107">
        <v>6</v>
      </c>
    </row>
    <row r="108" spans="1:19" x14ac:dyDescent="0.25">
      <c r="A108" s="1">
        <v>44719</v>
      </c>
      <c r="B108" t="s">
        <v>16</v>
      </c>
      <c r="C108" t="s">
        <v>39</v>
      </c>
      <c r="D108">
        <v>44</v>
      </c>
      <c r="E108">
        <v>744</v>
      </c>
      <c r="F108">
        <v>0.50800000000000001</v>
      </c>
      <c r="G108">
        <v>6.17</v>
      </c>
      <c r="H108">
        <v>161.69999999999999</v>
      </c>
      <c r="I108">
        <v>105.6</v>
      </c>
      <c r="J108">
        <v>105.1</v>
      </c>
      <c r="K108">
        <v>0.08</v>
      </c>
      <c r="L108">
        <v>7.17</v>
      </c>
      <c r="M108">
        <v>-48</v>
      </c>
      <c r="N108" s="2">
        <f t="shared" si="7"/>
        <v>6.6666666666666661</v>
      </c>
      <c r="P108" t="s">
        <v>40</v>
      </c>
      <c r="Q108" s="1">
        <v>44406</v>
      </c>
      <c r="R108">
        <v>6</v>
      </c>
      <c r="S108">
        <v>6</v>
      </c>
    </row>
    <row r="109" spans="1:19" x14ac:dyDescent="0.25">
      <c r="A109" s="1">
        <v>44768</v>
      </c>
      <c r="B109" t="s">
        <v>16</v>
      </c>
      <c r="C109" t="s">
        <v>39</v>
      </c>
      <c r="D109">
        <v>44.4</v>
      </c>
      <c r="E109">
        <v>745.2</v>
      </c>
      <c r="F109">
        <v>0.184</v>
      </c>
      <c r="G109">
        <v>2.2400000000000002</v>
      </c>
      <c r="H109">
        <v>164.2</v>
      </c>
      <c r="I109">
        <v>107.4</v>
      </c>
      <c r="J109">
        <v>106.4</v>
      </c>
      <c r="K109">
        <v>0.08</v>
      </c>
      <c r="L109">
        <v>6.55</v>
      </c>
      <c r="M109">
        <v>-16.5</v>
      </c>
      <c r="N109" s="2">
        <f t="shared" si="7"/>
        <v>6.8888888888888875</v>
      </c>
      <c r="P109" t="s">
        <v>40</v>
      </c>
      <c r="Q109" s="1">
        <v>44468</v>
      </c>
      <c r="R109">
        <v>7</v>
      </c>
      <c r="S109">
        <v>6</v>
      </c>
    </row>
    <row r="110" spans="1:19" x14ac:dyDescent="0.25">
      <c r="A110" s="1">
        <v>44802</v>
      </c>
      <c r="B110" t="s">
        <v>16</v>
      </c>
      <c r="C110" t="s">
        <v>39</v>
      </c>
      <c r="D110">
        <v>44.5</v>
      </c>
      <c r="E110">
        <v>747</v>
      </c>
      <c r="F110">
        <v>0.19900000000000001</v>
      </c>
      <c r="G110">
        <v>2.41</v>
      </c>
      <c r="H110">
        <v>165.5</v>
      </c>
      <c r="I110">
        <v>108.5</v>
      </c>
      <c r="J110">
        <v>107.5</v>
      </c>
      <c r="K110">
        <v>0.08</v>
      </c>
      <c r="L110">
        <v>6.67</v>
      </c>
      <c r="M110">
        <v>-19</v>
      </c>
      <c r="N110" s="2">
        <f t="shared" si="7"/>
        <v>6.9444444444444446</v>
      </c>
      <c r="P110" t="s">
        <v>40</v>
      </c>
      <c r="Q110" s="1">
        <v>44740</v>
      </c>
      <c r="R110">
        <v>6</v>
      </c>
      <c r="S110">
        <v>6</v>
      </c>
    </row>
    <row r="111" spans="1:19" x14ac:dyDescent="0.25">
      <c r="A111" s="1">
        <v>44840</v>
      </c>
      <c r="B111" t="s">
        <v>16</v>
      </c>
      <c r="C111" t="s">
        <v>39</v>
      </c>
      <c r="D111">
        <v>44.6</v>
      </c>
      <c r="E111">
        <v>745</v>
      </c>
      <c r="F111">
        <v>0.129</v>
      </c>
      <c r="G111">
        <v>1.56</v>
      </c>
      <c r="H111">
        <v>169</v>
      </c>
      <c r="I111">
        <v>110.9</v>
      </c>
      <c r="J111">
        <v>109.9</v>
      </c>
      <c r="K111">
        <v>0.08</v>
      </c>
      <c r="L111">
        <v>6.62</v>
      </c>
      <c r="M111">
        <v>-19.100000000000001</v>
      </c>
      <c r="N111" s="2">
        <f t="shared" si="7"/>
        <v>7.0000000000000009</v>
      </c>
      <c r="P111" t="s">
        <v>40</v>
      </c>
      <c r="Q111" s="1">
        <v>44768</v>
      </c>
      <c r="R111">
        <v>9</v>
      </c>
      <c r="S111">
        <v>6</v>
      </c>
    </row>
    <row r="112" spans="1:19" x14ac:dyDescent="0.25">
      <c r="A112" s="1">
        <v>45125</v>
      </c>
      <c r="B112" t="s">
        <v>16</v>
      </c>
      <c r="C112" t="s">
        <v>39</v>
      </c>
      <c r="D112">
        <v>43.6</v>
      </c>
      <c r="E112">
        <v>742</v>
      </c>
      <c r="F112">
        <v>14.4</v>
      </c>
      <c r="G112">
        <v>1.77</v>
      </c>
      <c r="H112">
        <v>164</v>
      </c>
      <c r="I112">
        <v>105.8</v>
      </c>
      <c r="J112">
        <v>106.6</v>
      </c>
      <c r="K112">
        <v>0.08</v>
      </c>
      <c r="L112">
        <v>6.61</v>
      </c>
      <c r="M112">
        <v>19.7</v>
      </c>
      <c r="N112" s="2">
        <f t="shared" si="7"/>
        <v>6.4444444444444446</v>
      </c>
      <c r="P112" t="s">
        <v>40</v>
      </c>
      <c r="Q112" s="1">
        <v>44840</v>
      </c>
      <c r="R112">
        <v>6</v>
      </c>
      <c r="S112">
        <v>6</v>
      </c>
    </row>
    <row r="113" spans="1:19" x14ac:dyDescent="0.25">
      <c r="A113" s="1">
        <v>45197</v>
      </c>
      <c r="B113" t="s">
        <v>16</v>
      </c>
      <c r="C113" t="s">
        <v>39</v>
      </c>
      <c r="D113">
        <f>CONVERT(N113,"C","F")</f>
        <v>43.879999999999995</v>
      </c>
      <c r="E113">
        <v>1004.1</v>
      </c>
      <c r="F113">
        <v>-0.09</v>
      </c>
      <c r="G113">
        <v>-0.12</v>
      </c>
      <c r="H113">
        <v>163.30000000000001</v>
      </c>
      <c r="K113">
        <v>0.08</v>
      </c>
      <c r="L113">
        <v>6.49</v>
      </c>
      <c r="M113">
        <v>28.6</v>
      </c>
      <c r="N113">
        <v>6.6</v>
      </c>
      <c r="P113" t="s">
        <v>40</v>
      </c>
      <c r="Q113" s="1">
        <v>45125</v>
      </c>
      <c r="R113">
        <v>8</v>
      </c>
      <c r="S113">
        <v>6</v>
      </c>
    </row>
    <row r="114" spans="1:19" x14ac:dyDescent="0.25">
      <c r="A114" s="1">
        <v>44768</v>
      </c>
      <c r="B114" t="s">
        <v>16</v>
      </c>
      <c r="C114" t="s">
        <v>41</v>
      </c>
      <c r="D114">
        <v>44</v>
      </c>
      <c r="E114">
        <v>745.2</v>
      </c>
      <c r="F114">
        <v>0.154</v>
      </c>
      <c r="G114">
        <v>1.88</v>
      </c>
      <c r="H114">
        <v>197</v>
      </c>
      <c r="I114">
        <v>127</v>
      </c>
      <c r="J114">
        <v>127</v>
      </c>
      <c r="K114">
        <v>0.09</v>
      </c>
      <c r="L114">
        <v>6.79</v>
      </c>
      <c r="M114">
        <v>-24.8</v>
      </c>
      <c r="N114" s="2">
        <f t="shared" ref="N114:N145" si="8">CONVERT(D114,"F","C")</f>
        <v>6.6666666666666661</v>
      </c>
      <c r="P114" t="s">
        <v>40</v>
      </c>
      <c r="Q114" s="1">
        <v>45197</v>
      </c>
      <c r="R114">
        <v>9</v>
      </c>
      <c r="S114">
        <v>6</v>
      </c>
    </row>
    <row r="115" spans="1:19" x14ac:dyDescent="0.25">
      <c r="A115" s="1">
        <v>44318</v>
      </c>
      <c r="B115" t="s">
        <v>19</v>
      </c>
      <c r="C115" t="s">
        <v>17</v>
      </c>
      <c r="D115">
        <v>57</v>
      </c>
      <c r="E115">
        <v>740</v>
      </c>
      <c r="F115">
        <v>0.84499999999999997</v>
      </c>
      <c r="G115">
        <v>8.7200000000000006</v>
      </c>
      <c r="H115">
        <v>154.9</v>
      </c>
      <c r="I115">
        <v>122</v>
      </c>
      <c r="J115">
        <v>100.7</v>
      </c>
      <c r="K115">
        <v>7.0000000000000007E-2</v>
      </c>
      <c r="L115">
        <v>7.56</v>
      </c>
      <c r="M115">
        <v>-34.700000000000003</v>
      </c>
      <c r="N115" s="2">
        <f t="shared" si="8"/>
        <v>13.888888888888889</v>
      </c>
      <c r="P115" t="s">
        <v>42</v>
      </c>
      <c r="Q115" s="1">
        <v>44372</v>
      </c>
      <c r="R115">
        <v>21</v>
      </c>
      <c r="S115">
        <v>20</v>
      </c>
    </row>
    <row r="116" spans="1:19" x14ac:dyDescent="0.25">
      <c r="A116" s="1">
        <v>44368</v>
      </c>
      <c r="B116" t="s">
        <v>19</v>
      </c>
      <c r="C116" t="s">
        <v>17</v>
      </c>
      <c r="D116">
        <v>75.900000000000006</v>
      </c>
      <c r="E116">
        <v>735</v>
      </c>
      <c r="F116">
        <v>0.80300000000000005</v>
      </c>
      <c r="G116">
        <v>6.76</v>
      </c>
      <c r="H116">
        <v>158</v>
      </c>
      <c r="I116">
        <v>156.30000000000001</v>
      </c>
      <c r="J116">
        <v>102.7</v>
      </c>
      <c r="K116">
        <v>0.08</v>
      </c>
      <c r="L116">
        <v>7.66</v>
      </c>
      <c r="M116">
        <v>-40.4</v>
      </c>
      <c r="N116" s="2">
        <f t="shared" si="8"/>
        <v>24.388888888888893</v>
      </c>
      <c r="P116" t="s">
        <v>42</v>
      </c>
      <c r="Q116" s="1">
        <v>44406</v>
      </c>
      <c r="R116">
        <v>18</v>
      </c>
      <c r="S116">
        <v>20</v>
      </c>
    </row>
    <row r="117" spans="1:19" x14ac:dyDescent="0.25">
      <c r="A117" s="1">
        <v>44396</v>
      </c>
      <c r="B117" t="s">
        <v>19</v>
      </c>
      <c r="C117" t="s">
        <v>17</v>
      </c>
      <c r="D117">
        <v>81</v>
      </c>
      <c r="E117">
        <v>745.1</v>
      </c>
      <c r="F117">
        <v>0.77100000000000002</v>
      </c>
      <c r="G117">
        <v>6.03</v>
      </c>
      <c r="H117">
        <v>160.19999999999999</v>
      </c>
      <c r="I117">
        <v>167</v>
      </c>
      <c r="J117">
        <v>104.1</v>
      </c>
      <c r="K117">
        <v>0.08</v>
      </c>
      <c r="L117">
        <v>2.97</v>
      </c>
      <c r="M117">
        <v>-56.5</v>
      </c>
      <c r="N117" s="2">
        <f t="shared" si="8"/>
        <v>27.222222222222221</v>
      </c>
      <c r="P117" t="s">
        <v>42</v>
      </c>
      <c r="Q117" s="1">
        <v>44468</v>
      </c>
      <c r="R117">
        <v>7</v>
      </c>
      <c r="S117">
        <v>20</v>
      </c>
    </row>
    <row r="118" spans="1:19" x14ac:dyDescent="0.25">
      <c r="A118" s="1">
        <v>44431</v>
      </c>
      <c r="B118" t="s">
        <v>19</v>
      </c>
      <c r="C118" t="s">
        <v>17</v>
      </c>
      <c r="D118">
        <v>79</v>
      </c>
      <c r="E118">
        <v>739</v>
      </c>
      <c r="F118">
        <v>0.8</v>
      </c>
      <c r="G118">
        <v>6</v>
      </c>
      <c r="H118">
        <v>158</v>
      </c>
      <c r="I118">
        <v>162</v>
      </c>
      <c r="J118">
        <v>103</v>
      </c>
      <c r="K118">
        <v>0.08</v>
      </c>
      <c r="L118">
        <v>8</v>
      </c>
      <c r="M118">
        <v>-51</v>
      </c>
      <c r="N118" s="2">
        <f t="shared" si="8"/>
        <v>26.111111111111111</v>
      </c>
      <c r="P118" t="s">
        <v>42</v>
      </c>
      <c r="Q118" s="1">
        <v>44740</v>
      </c>
      <c r="R118">
        <v>21</v>
      </c>
      <c r="S118">
        <v>20</v>
      </c>
    </row>
    <row r="119" spans="1:19" x14ac:dyDescent="0.25">
      <c r="A119" s="1">
        <v>44468</v>
      </c>
      <c r="B119" t="s">
        <v>19</v>
      </c>
      <c r="C119" t="s">
        <v>17</v>
      </c>
      <c r="D119">
        <v>70.3</v>
      </c>
      <c r="E119">
        <v>746</v>
      </c>
      <c r="F119">
        <v>0.63500000000000001</v>
      </c>
      <c r="G119">
        <v>5.6</v>
      </c>
      <c r="H119">
        <v>148.30000000000001</v>
      </c>
      <c r="I119">
        <v>137.80000000000001</v>
      </c>
      <c r="J119">
        <v>96.4</v>
      </c>
      <c r="K119">
        <v>7.0000000000000007E-2</v>
      </c>
      <c r="L119">
        <v>7.41</v>
      </c>
      <c r="M119">
        <v>-26.3</v>
      </c>
      <c r="N119" s="2">
        <f t="shared" si="8"/>
        <v>21.277777777777775</v>
      </c>
      <c r="P119" t="s">
        <v>42</v>
      </c>
      <c r="Q119" s="1">
        <v>44768</v>
      </c>
      <c r="R119">
        <v>9</v>
      </c>
      <c r="S119">
        <v>20</v>
      </c>
    </row>
    <row r="120" spans="1:19" x14ac:dyDescent="0.25">
      <c r="A120" s="1">
        <v>44683</v>
      </c>
      <c r="B120" t="s">
        <v>19</v>
      </c>
      <c r="C120" t="s">
        <v>17</v>
      </c>
      <c r="D120">
        <v>53.5</v>
      </c>
      <c r="E120">
        <v>745</v>
      </c>
      <c r="F120">
        <v>0.81100000000000005</v>
      </c>
      <c r="G120">
        <v>8.76</v>
      </c>
      <c r="H120">
        <v>157.4</v>
      </c>
      <c r="I120">
        <v>118.1</v>
      </c>
      <c r="J120">
        <v>102.3</v>
      </c>
      <c r="K120">
        <v>0.08</v>
      </c>
      <c r="L120">
        <v>8.2799999999999994</v>
      </c>
      <c r="M120">
        <v>-111</v>
      </c>
      <c r="N120" s="2">
        <f t="shared" si="8"/>
        <v>11.944444444444445</v>
      </c>
      <c r="P120" t="s">
        <v>42</v>
      </c>
      <c r="Q120" s="1">
        <v>44840</v>
      </c>
      <c r="R120">
        <v>5</v>
      </c>
      <c r="S120">
        <v>20</v>
      </c>
    </row>
    <row r="121" spans="1:19" x14ac:dyDescent="0.25">
      <c r="A121" s="1">
        <v>44719</v>
      </c>
      <c r="B121" t="s">
        <v>19</v>
      </c>
      <c r="C121" t="s">
        <v>17</v>
      </c>
      <c r="D121">
        <v>75</v>
      </c>
      <c r="E121">
        <v>744</v>
      </c>
      <c r="F121">
        <v>0.75</v>
      </c>
      <c r="G121">
        <v>6.35</v>
      </c>
      <c r="H121">
        <v>158</v>
      </c>
      <c r="I121">
        <v>155</v>
      </c>
      <c r="J121">
        <v>103.2</v>
      </c>
      <c r="K121">
        <v>0.08</v>
      </c>
      <c r="L121">
        <v>8.0299999999999994</v>
      </c>
      <c r="M121">
        <v>-99</v>
      </c>
      <c r="N121" s="2">
        <f t="shared" si="8"/>
        <v>23.888888888888889</v>
      </c>
      <c r="P121" t="s">
        <v>42</v>
      </c>
      <c r="Q121" s="1">
        <v>45197</v>
      </c>
      <c r="R121">
        <v>7</v>
      </c>
      <c r="S121">
        <v>20</v>
      </c>
    </row>
    <row r="122" spans="1:19" x14ac:dyDescent="0.25">
      <c r="A122" s="1">
        <v>44768</v>
      </c>
      <c r="B122" t="s">
        <v>19</v>
      </c>
      <c r="C122" t="s">
        <v>17</v>
      </c>
      <c r="D122">
        <v>82.1</v>
      </c>
      <c r="E122">
        <v>745.1</v>
      </c>
      <c r="F122">
        <v>0.66</v>
      </c>
      <c r="G122">
        <v>5.18</v>
      </c>
      <c r="H122">
        <v>163.80000000000001</v>
      </c>
      <c r="I122">
        <v>172.2</v>
      </c>
      <c r="J122">
        <v>106.2</v>
      </c>
      <c r="K122">
        <v>0.08</v>
      </c>
      <c r="L122">
        <v>8.1199999999999992</v>
      </c>
      <c r="M122">
        <v>-106</v>
      </c>
      <c r="N122" s="2">
        <f t="shared" si="8"/>
        <v>27.833333333333329</v>
      </c>
      <c r="P122" t="s">
        <v>42</v>
      </c>
      <c r="Q122" s="1">
        <v>45125</v>
      </c>
      <c r="R122">
        <v>9</v>
      </c>
      <c r="S122">
        <v>20</v>
      </c>
    </row>
    <row r="123" spans="1:19" x14ac:dyDescent="0.25">
      <c r="A123" s="1">
        <v>44802</v>
      </c>
      <c r="B123" t="s">
        <v>19</v>
      </c>
      <c r="C123" t="s">
        <v>17</v>
      </c>
      <c r="D123">
        <v>79</v>
      </c>
      <c r="E123">
        <v>747</v>
      </c>
      <c r="F123">
        <v>0.66</v>
      </c>
      <c r="G123">
        <v>5.49</v>
      </c>
      <c r="H123">
        <v>164.7</v>
      </c>
      <c r="I123">
        <v>168.3</v>
      </c>
      <c r="J123">
        <v>107</v>
      </c>
      <c r="K123">
        <v>0.08</v>
      </c>
      <c r="L123">
        <v>8.68</v>
      </c>
      <c r="M123">
        <v>-139</v>
      </c>
      <c r="N123" s="2">
        <f t="shared" si="8"/>
        <v>26.111111111111111</v>
      </c>
      <c r="P123" t="s">
        <v>43</v>
      </c>
      <c r="Q123" s="1">
        <v>44372</v>
      </c>
      <c r="R123">
        <v>3</v>
      </c>
      <c r="S123">
        <v>3</v>
      </c>
    </row>
    <row r="124" spans="1:19" x14ac:dyDescent="0.25">
      <c r="A124" s="1">
        <v>44840</v>
      </c>
      <c r="B124" t="s">
        <v>19</v>
      </c>
      <c r="C124" t="s">
        <v>17</v>
      </c>
      <c r="D124">
        <v>62</v>
      </c>
      <c r="E124">
        <v>744.7</v>
      </c>
      <c r="F124">
        <v>0.57599999999999996</v>
      </c>
      <c r="G124">
        <v>5.61</v>
      </c>
      <c r="H124">
        <v>159.1</v>
      </c>
      <c r="I124">
        <v>133.80000000000001</v>
      </c>
      <c r="J124">
        <v>103.2</v>
      </c>
      <c r="K124">
        <v>0.08</v>
      </c>
      <c r="L124">
        <v>7.21</v>
      </c>
      <c r="M124">
        <v>-52.1</v>
      </c>
      <c r="N124" s="2">
        <f t="shared" si="8"/>
        <v>16.666666666666668</v>
      </c>
      <c r="P124" t="s">
        <v>43</v>
      </c>
      <c r="Q124" s="1">
        <v>44406</v>
      </c>
      <c r="R124">
        <v>3</v>
      </c>
      <c r="S124">
        <v>3</v>
      </c>
    </row>
    <row r="125" spans="1:19" x14ac:dyDescent="0.25">
      <c r="A125" s="1">
        <v>45055</v>
      </c>
      <c r="B125" t="s">
        <v>19</v>
      </c>
      <c r="C125" t="s">
        <v>17</v>
      </c>
      <c r="D125">
        <v>59.2</v>
      </c>
      <c r="E125">
        <v>742.6</v>
      </c>
      <c r="F125">
        <v>1.0529999999999999</v>
      </c>
      <c r="G125">
        <v>10.61</v>
      </c>
      <c r="H125">
        <v>160.19999999999999</v>
      </c>
      <c r="I125">
        <v>130</v>
      </c>
      <c r="L125">
        <v>8.32</v>
      </c>
      <c r="M125">
        <v>-71.599999999999994</v>
      </c>
      <c r="N125" s="2">
        <f t="shared" si="8"/>
        <v>15.111111111111112</v>
      </c>
      <c r="P125" t="s">
        <v>43</v>
      </c>
      <c r="Q125" s="1">
        <v>44468</v>
      </c>
      <c r="R125">
        <v>3</v>
      </c>
      <c r="S125">
        <v>3</v>
      </c>
    </row>
    <row r="126" spans="1:19" x14ac:dyDescent="0.25">
      <c r="A126" s="1">
        <v>44318</v>
      </c>
      <c r="B126" t="s">
        <v>19</v>
      </c>
      <c r="C126" t="s">
        <v>20</v>
      </c>
      <c r="D126">
        <v>54.5</v>
      </c>
      <c r="E126">
        <v>739</v>
      </c>
      <c r="F126">
        <v>0.89</v>
      </c>
      <c r="G126">
        <v>9.44</v>
      </c>
      <c r="H126">
        <v>154.4</v>
      </c>
      <c r="I126">
        <v>117.9</v>
      </c>
      <c r="J126">
        <v>100.2</v>
      </c>
      <c r="K126">
        <v>7.0000000000000007E-2</v>
      </c>
      <c r="L126">
        <v>7.56</v>
      </c>
      <c r="M126">
        <v>-34.1</v>
      </c>
      <c r="N126" s="2">
        <f t="shared" si="8"/>
        <v>12.5</v>
      </c>
      <c r="P126" t="s">
        <v>43</v>
      </c>
      <c r="Q126" s="1">
        <v>44740</v>
      </c>
      <c r="R126">
        <v>3</v>
      </c>
      <c r="S126">
        <v>3</v>
      </c>
    </row>
    <row r="127" spans="1:19" x14ac:dyDescent="0.25">
      <c r="A127" s="1">
        <v>44368</v>
      </c>
      <c r="B127" t="s">
        <v>19</v>
      </c>
      <c r="C127" t="s">
        <v>20</v>
      </c>
      <c r="D127">
        <v>64.400000000000006</v>
      </c>
      <c r="E127">
        <v>735</v>
      </c>
      <c r="F127">
        <v>0.95</v>
      </c>
      <c r="G127">
        <v>9.0299999999999994</v>
      </c>
      <c r="H127">
        <v>155.6</v>
      </c>
      <c r="I127">
        <v>134.80000000000001</v>
      </c>
      <c r="J127">
        <v>101.1</v>
      </c>
      <c r="K127">
        <v>0.08</v>
      </c>
      <c r="L127">
        <v>7.75</v>
      </c>
      <c r="M127">
        <v>-45.3</v>
      </c>
      <c r="N127" s="2">
        <f t="shared" si="8"/>
        <v>18.000000000000004</v>
      </c>
      <c r="P127" t="s">
        <v>43</v>
      </c>
      <c r="Q127" s="1">
        <v>44768</v>
      </c>
      <c r="R127">
        <v>3</v>
      </c>
      <c r="S127">
        <v>3</v>
      </c>
    </row>
    <row r="128" spans="1:19" x14ac:dyDescent="0.25">
      <c r="A128" s="1">
        <v>44396</v>
      </c>
      <c r="B128" t="s">
        <v>19</v>
      </c>
      <c r="C128" t="s">
        <v>20</v>
      </c>
      <c r="D128">
        <v>68.7</v>
      </c>
      <c r="E128">
        <v>745.2</v>
      </c>
      <c r="F128">
        <v>0.78700000000000003</v>
      </c>
      <c r="G128">
        <v>7.04</v>
      </c>
      <c r="H128">
        <v>158.80000000000001</v>
      </c>
      <c r="I128">
        <v>144.1</v>
      </c>
      <c r="J128">
        <v>102.1</v>
      </c>
      <c r="K128">
        <v>0.08</v>
      </c>
      <c r="L128">
        <v>7.65</v>
      </c>
      <c r="M128">
        <v>-38.700000000000003</v>
      </c>
      <c r="N128" s="2">
        <f t="shared" si="8"/>
        <v>20.388888888888889</v>
      </c>
      <c r="P128" t="s">
        <v>43</v>
      </c>
      <c r="Q128" s="1">
        <v>44840</v>
      </c>
      <c r="R128">
        <v>4</v>
      </c>
      <c r="S128">
        <v>3</v>
      </c>
    </row>
    <row r="129" spans="1:19" x14ac:dyDescent="0.25">
      <c r="A129" s="1">
        <v>44431</v>
      </c>
      <c r="B129" t="s">
        <v>19</v>
      </c>
      <c r="C129" t="s">
        <v>20</v>
      </c>
      <c r="D129">
        <v>79</v>
      </c>
      <c r="E129">
        <v>739</v>
      </c>
      <c r="F129">
        <v>0.77</v>
      </c>
      <c r="G129">
        <v>6</v>
      </c>
      <c r="H129">
        <v>158</v>
      </c>
      <c r="I129">
        <v>162</v>
      </c>
      <c r="J129">
        <v>103</v>
      </c>
      <c r="K129">
        <v>0.08</v>
      </c>
      <c r="L129">
        <v>8</v>
      </c>
      <c r="M129">
        <v>-44</v>
      </c>
      <c r="N129" s="2">
        <f t="shared" si="8"/>
        <v>26.111111111111111</v>
      </c>
      <c r="P129" t="s">
        <v>43</v>
      </c>
      <c r="Q129" s="1">
        <v>45125</v>
      </c>
      <c r="R129">
        <v>4</v>
      </c>
      <c r="S129">
        <v>3</v>
      </c>
    </row>
    <row r="130" spans="1:19" x14ac:dyDescent="0.25">
      <c r="A130" s="1">
        <v>44468</v>
      </c>
      <c r="B130" t="s">
        <v>19</v>
      </c>
      <c r="C130" t="s">
        <v>20</v>
      </c>
      <c r="D130">
        <v>70.3</v>
      </c>
      <c r="E130">
        <v>746</v>
      </c>
      <c r="F130">
        <v>0.66200000000000003</v>
      </c>
      <c r="G130">
        <v>5.86</v>
      </c>
      <c r="H130">
        <v>148.19999999999999</v>
      </c>
      <c r="I130">
        <v>137</v>
      </c>
      <c r="J130">
        <v>96.4</v>
      </c>
      <c r="K130">
        <v>7.0000000000000007E-2</v>
      </c>
      <c r="L130">
        <v>7.4</v>
      </c>
      <c r="M130">
        <v>-25</v>
      </c>
      <c r="N130" s="2">
        <f t="shared" si="8"/>
        <v>21.277777777777775</v>
      </c>
      <c r="P130" t="s">
        <v>43</v>
      </c>
      <c r="Q130" s="1">
        <v>45197</v>
      </c>
      <c r="R130">
        <v>3</v>
      </c>
      <c r="S130">
        <v>3</v>
      </c>
    </row>
    <row r="131" spans="1:19" x14ac:dyDescent="0.25">
      <c r="A131" s="1">
        <v>44683</v>
      </c>
      <c r="B131" t="s">
        <v>19</v>
      </c>
      <c r="C131" t="s">
        <v>20</v>
      </c>
      <c r="D131">
        <v>52.2</v>
      </c>
      <c r="E131">
        <v>745</v>
      </c>
      <c r="F131">
        <v>0.83399999999999996</v>
      </c>
      <c r="G131">
        <v>9.11</v>
      </c>
      <c r="H131">
        <v>157.80000000000001</v>
      </c>
      <c r="I131">
        <v>116.1</v>
      </c>
      <c r="J131">
        <v>102.6</v>
      </c>
      <c r="K131">
        <v>0.08</v>
      </c>
      <c r="L131">
        <v>8.44</v>
      </c>
      <c r="M131">
        <v>-118</v>
      </c>
      <c r="N131" s="2">
        <f t="shared" si="8"/>
        <v>11.222222222222223</v>
      </c>
      <c r="P131" t="s">
        <v>44</v>
      </c>
      <c r="Q131" s="1">
        <v>44372</v>
      </c>
      <c r="R131">
        <v>10</v>
      </c>
      <c r="S131">
        <v>10</v>
      </c>
    </row>
    <row r="132" spans="1:19" x14ac:dyDescent="0.25">
      <c r="A132" s="1">
        <v>44719</v>
      </c>
      <c r="B132" t="s">
        <v>19</v>
      </c>
      <c r="C132" t="s">
        <v>20</v>
      </c>
      <c r="D132">
        <v>59</v>
      </c>
      <c r="E132">
        <v>745</v>
      </c>
      <c r="F132">
        <v>0.88300000000000001</v>
      </c>
      <c r="G132">
        <v>8.91</v>
      </c>
      <c r="H132">
        <v>155</v>
      </c>
      <c r="I132">
        <v>125.8</v>
      </c>
      <c r="J132">
        <v>101</v>
      </c>
      <c r="K132">
        <v>0.08</v>
      </c>
      <c r="L132">
        <v>8.6</v>
      </c>
      <c r="M132">
        <v>-130</v>
      </c>
      <c r="N132" s="2">
        <f t="shared" si="8"/>
        <v>15</v>
      </c>
      <c r="P132" t="s">
        <v>44</v>
      </c>
      <c r="Q132" s="1">
        <v>44406</v>
      </c>
      <c r="R132">
        <v>12</v>
      </c>
      <c r="S132">
        <v>10</v>
      </c>
    </row>
    <row r="133" spans="1:19" x14ac:dyDescent="0.25">
      <c r="A133" s="1">
        <v>44768</v>
      </c>
      <c r="B133" t="s">
        <v>19</v>
      </c>
      <c r="C133" t="s">
        <v>20</v>
      </c>
      <c r="D133">
        <v>70.400000000000006</v>
      </c>
      <c r="E133">
        <v>745</v>
      </c>
      <c r="F133">
        <v>0.81100000000000005</v>
      </c>
      <c r="G133">
        <v>7.2</v>
      </c>
      <c r="H133">
        <v>158.30000000000001</v>
      </c>
      <c r="I133">
        <v>147.19999999999999</v>
      </c>
      <c r="J133">
        <v>102.7</v>
      </c>
      <c r="K133">
        <v>0.08</v>
      </c>
      <c r="L133">
        <v>8.0399999999999991</v>
      </c>
      <c r="M133">
        <v>-100</v>
      </c>
      <c r="N133" s="2">
        <f t="shared" si="8"/>
        <v>21.333333333333336</v>
      </c>
      <c r="P133" t="s">
        <v>44</v>
      </c>
      <c r="Q133" s="1">
        <v>44468</v>
      </c>
      <c r="R133">
        <v>9</v>
      </c>
      <c r="S133">
        <v>10</v>
      </c>
    </row>
    <row r="134" spans="1:19" x14ac:dyDescent="0.25">
      <c r="A134" s="1">
        <v>44802</v>
      </c>
      <c r="B134" t="s">
        <v>19</v>
      </c>
      <c r="C134" t="s">
        <v>20</v>
      </c>
      <c r="D134">
        <v>73.400000000000006</v>
      </c>
      <c r="E134">
        <v>747</v>
      </c>
      <c r="F134">
        <v>0.60499999999999998</v>
      </c>
      <c r="G134">
        <v>5.17</v>
      </c>
      <c r="H134">
        <v>160</v>
      </c>
      <c r="I134">
        <v>153</v>
      </c>
      <c r="J134">
        <v>104.9</v>
      </c>
      <c r="K134">
        <v>0.08</v>
      </c>
      <c r="L134">
        <v>8.1199999999999992</v>
      </c>
      <c r="M134">
        <v>-104.2</v>
      </c>
      <c r="N134" s="2">
        <f t="shared" si="8"/>
        <v>23.000000000000004</v>
      </c>
      <c r="P134" t="s">
        <v>44</v>
      </c>
      <c r="Q134" s="1">
        <v>44740</v>
      </c>
      <c r="R134">
        <v>15</v>
      </c>
      <c r="S134">
        <v>10</v>
      </c>
    </row>
    <row r="135" spans="1:19" x14ac:dyDescent="0.25">
      <c r="A135" s="1">
        <v>44840</v>
      </c>
      <c r="B135" t="s">
        <v>19</v>
      </c>
      <c r="C135" t="s">
        <v>20</v>
      </c>
      <c r="D135">
        <v>61.9</v>
      </c>
      <c r="E135">
        <v>744.5</v>
      </c>
      <c r="F135">
        <v>0.56899999999999995</v>
      </c>
      <c r="G135">
        <v>5.54</v>
      </c>
      <c r="H135">
        <v>159.19999999999999</v>
      </c>
      <c r="I135">
        <v>133.69999999999999</v>
      </c>
      <c r="J135">
        <v>103.5</v>
      </c>
      <c r="K135">
        <v>0.08</v>
      </c>
      <c r="L135">
        <v>7.26</v>
      </c>
      <c r="M135">
        <v>-55</v>
      </c>
      <c r="N135" s="2">
        <f t="shared" si="8"/>
        <v>16.611111111111111</v>
      </c>
      <c r="P135" t="s">
        <v>44</v>
      </c>
      <c r="Q135" s="1">
        <v>44768</v>
      </c>
      <c r="R135">
        <v>3</v>
      </c>
      <c r="S135">
        <v>10</v>
      </c>
    </row>
    <row r="136" spans="1:19" x14ac:dyDescent="0.25">
      <c r="A136" s="1">
        <v>45055</v>
      </c>
      <c r="B136" t="s">
        <v>19</v>
      </c>
      <c r="C136" t="s">
        <v>20</v>
      </c>
      <c r="D136">
        <v>55.7</v>
      </c>
      <c r="E136">
        <v>742.7</v>
      </c>
      <c r="F136">
        <v>1.083</v>
      </c>
      <c r="G136">
        <v>11.34</v>
      </c>
      <c r="H136">
        <v>160.4</v>
      </c>
      <c r="I136">
        <v>123.8</v>
      </c>
      <c r="L136">
        <v>8.99</v>
      </c>
      <c r="M136">
        <v>-107.2</v>
      </c>
      <c r="N136" s="2">
        <f t="shared" si="8"/>
        <v>13.166666666666668</v>
      </c>
      <c r="P136" t="s">
        <v>44</v>
      </c>
      <c r="Q136" s="1">
        <v>44840</v>
      </c>
      <c r="R136">
        <v>5</v>
      </c>
      <c r="S136">
        <v>10</v>
      </c>
    </row>
    <row r="137" spans="1:19" x14ac:dyDescent="0.25">
      <c r="A137" s="1">
        <v>45055</v>
      </c>
      <c r="B137" t="s">
        <v>19</v>
      </c>
      <c r="C137" t="s">
        <v>23</v>
      </c>
      <c r="D137">
        <v>61.3</v>
      </c>
      <c r="E137">
        <v>742.5</v>
      </c>
      <c r="F137">
        <v>1.012</v>
      </c>
      <c r="G137">
        <v>9.76</v>
      </c>
      <c r="H137">
        <v>160.30000000000001</v>
      </c>
      <c r="I137">
        <v>134.30000000000001</v>
      </c>
      <c r="L137">
        <v>7.93</v>
      </c>
      <c r="M137">
        <v>-48.5</v>
      </c>
      <c r="N137" s="2">
        <f t="shared" si="8"/>
        <v>16.277777777777775</v>
      </c>
      <c r="P137" t="s">
        <v>44</v>
      </c>
      <c r="Q137" s="1">
        <v>45125</v>
      </c>
      <c r="R137">
        <v>8</v>
      </c>
      <c r="S137">
        <v>10</v>
      </c>
    </row>
    <row r="138" spans="1:19" x14ac:dyDescent="0.25">
      <c r="A138" s="1">
        <v>44368</v>
      </c>
      <c r="B138" t="s">
        <v>19</v>
      </c>
      <c r="C138" t="s">
        <v>26</v>
      </c>
      <c r="D138">
        <v>51.6</v>
      </c>
      <c r="E138">
        <v>735</v>
      </c>
      <c r="F138">
        <v>0.91300000000000003</v>
      </c>
      <c r="G138">
        <v>10.06</v>
      </c>
      <c r="H138">
        <v>154.69999999999999</v>
      </c>
      <c r="I138">
        <v>113</v>
      </c>
      <c r="J138">
        <v>100.6</v>
      </c>
      <c r="K138">
        <v>7.0000000000000007E-2</v>
      </c>
      <c r="L138">
        <v>7.57</v>
      </c>
      <c r="M138">
        <v>-33.299999999999997</v>
      </c>
      <c r="N138" s="2">
        <f t="shared" si="8"/>
        <v>10.888888888888889</v>
      </c>
      <c r="P138" t="s">
        <v>44</v>
      </c>
      <c r="Q138" s="1">
        <v>45197</v>
      </c>
      <c r="R138">
        <v>7</v>
      </c>
      <c r="S138">
        <v>10</v>
      </c>
    </row>
    <row r="139" spans="1:19" x14ac:dyDescent="0.25">
      <c r="A139" s="1">
        <v>44396</v>
      </c>
      <c r="B139" t="s">
        <v>19</v>
      </c>
      <c r="C139" t="s">
        <v>26</v>
      </c>
      <c r="D139">
        <v>55.7</v>
      </c>
      <c r="E139">
        <v>745.1</v>
      </c>
      <c r="F139">
        <v>0.84399999999999997</v>
      </c>
      <c r="G139">
        <v>8.8000000000000007</v>
      </c>
      <c r="H139">
        <v>155.69999999999999</v>
      </c>
      <c r="I139">
        <v>120.4</v>
      </c>
      <c r="J139">
        <v>101.1</v>
      </c>
      <c r="K139">
        <v>7.0000000000000007E-2</v>
      </c>
      <c r="L139">
        <v>7.56</v>
      </c>
      <c r="M139">
        <v>-32.1</v>
      </c>
      <c r="N139" s="2">
        <f t="shared" si="8"/>
        <v>13.166666666666668</v>
      </c>
      <c r="P139" t="s">
        <v>45</v>
      </c>
      <c r="Q139" s="1">
        <v>44372</v>
      </c>
      <c r="R139">
        <v>3</v>
      </c>
      <c r="S139">
        <v>3</v>
      </c>
    </row>
    <row r="140" spans="1:19" x14ac:dyDescent="0.25">
      <c r="A140" s="1">
        <v>44431</v>
      </c>
      <c r="B140" t="s">
        <v>19</v>
      </c>
      <c r="C140" t="s">
        <v>26</v>
      </c>
      <c r="D140">
        <v>59</v>
      </c>
      <c r="E140">
        <v>739</v>
      </c>
      <c r="F140">
        <v>0.82</v>
      </c>
      <c r="G140">
        <v>8</v>
      </c>
      <c r="H140">
        <v>155</v>
      </c>
      <c r="I140">
        <v>125</v>
      </c>
      <c r="J140">
        <v>101</v>
      </c>
      <c r="K140">
        <v>0.08</v>
      </c>
      <c r="L140">
        <v>7.5</v>
      </c>
      <c r="M140">
        <v>-28</v>
      </c>
      <c r="N140" s="2">
        <f t="shared" si="8"/>
        <v>15</v>
      </c>
      <c r="P140" t="s">
        <v>45</v>
      </c>
      <c r="Q140" s="1">
        <v>44406</v>
      </c>
      <c r="R140">
        <v>3</v>
      </c>
      <c r="S140">
        <v>3</v>
      </c>
    </row>
    <row r="141" spans="1:19" x14ac:dyDescent="0.25">
      <c r="A141" s="1">
        <v>44468</v>
      </c>
      <c r="B141" t="s">
        <v>19</v>
      </c>
      <c r="C141" t="s">
        <v>26</v>
      </c>
      <c r="D141">
        <v>65</v>
      </c>
      <c r="E141">
        <v>746</v>
      </c>
      <c r="F141">
        <v>0.3</v>
      </c>
      <c r="G141">
        <v>2.81</v>
      </c>
      <c r="H141">
        <v>153.80000000000001</v>
      </c>
      <c r="I141">
        <v>134.6</v>
      </c>
      <c r="J141">
        <v>99.9</v>
      </c>
      <c r="K141">
        <v>0.08</v>
      </c>
      <c r="L141">
        <v>6.82</v>
      </c>
      <c r="M141">
        <v>8.6</v>
      </c>
      <c r="N141" s="2">
        <f t="shared" si="8"/>
        <v>18.333333333333332</v>
      </c>
      <c r="P141" t="s">
        <v>45</v>
      </c>
      <c r="Q141" s="1">
        <v>44468</v>
      </c>
      <c r="R141">
        <v>3</v>
      </c>
      <c r="S141">
        <v>3</v>
      </c>
    </row>
    <row r="142" spans="1:19" x14ac:dyDescent="0.25">
      <c r="A142" s="1">
        <v>44768</v>
      </c>
      <c r="B142" t="s">
        <v>19</v>
      </c>
      <c r="C142" t="s">
        <v>26</v>
      </c>
      <c r="D142">
        <v>54.1</v>
      </c>
      <c r="E142">
        <v>745.5</v>
      </c>
      <c r="F142">
        <v>0.82299999999999995</v>
      </c>
      <c r="G142">
        <v>8.67</v>
      </c>
      <c r="H142">
        <v>158.19999999999999</v>
      </c>
      <c r="I142">
        <v>119.8</v>
      </c>
      <c r="J142">
        <v>102.8</v>
      </c>
      <c r="K142">
        <v>7.0000000000000007E-2</v>
      </c>
      <c r="L142">
        <v>7.97</v>
      </c>
      <c r="M142">
        <v>-94.4</v>
      </c>
      <c r="N142" s="2">
        <f t="shared" si="8"/>
        <v>12.277777777777779</v>
      </c>
      <c r="P142" t="s">
        <v>45</v>
      </c>
      <c r="Q142" s="1">
        <v>44740</v>
      </c>
      <c r="R142">
        <v>3</v>
      </c>
      <c r="S142">
        <v>3</v>
      </c>
    </row>
    <row r="143" spans="1:19" x14ac:dyDescent="0.25">
      <c r="A143" s="1">
        <v>44802</v>
      </c>
      <c r="B143" t="s">
        <v>19</v>
      </c>
      <c r="C143" t="s">
        <v>26</v>
      </c>
      <c r="D143">
        <v>53.6</v>
      </c>
      <c r="E143">
        <v>747</v>
      </c>
      <c r="F143">
        <v>0.55200000000000005</v>
      </c>
      <c r="G143">
        <v>5.8</v>
      </c>
      <c r="H143">
        <v>159.4</v>
      </c>
      <c r="I143">
        <v>119.7</v>
      </c>
      <c r="J143">
        <v>103.6</v>
      </c>
      <c r="K143">
        <v>7.0000000000000007E-2</v>
      </c>
      <c r="L143">
        <v>7.76</v>
      </c>
      <c r="M143">
        <v>-82</v>
      </c>
      <c r="N143" s="2">
        <f t="shared" si="8"/>
        <v>12</v>
      </c>
      <c r="P143" t="s">
        <v>45</v>
      </c>
      <c r="Q143" s="1">
        <v>44768</v>
      </c>
      <c r="R143">
        <v>3</v>
      </c>
      <c r="S143">
        <v>3</v>
      </c>
    </row>
    <row r="144" spans="1:19" x14ac:dyDescent="0.25">
      <c r="A144" s="1">
        <v>44840</v>
      </c>
      <c r="B144" t="s">
        <v>19</v>
      </c>
      <c r="C144" t="s">
        <v>26</v>
      </c>
      <c r="D144">
        <v>60.4</v>
      </c>
      <c r="E144">
        <v>744.6</v>
      </c>
      <c r="F144">
        <v>0.49299999999999999</v>
      </c>
      <c r="G144">
        <v>4.9000000000000004</v>
      </c>
      <c r="H144">
        <v>158.4</v>
      </c>
      <c r="I144">
        <v>130.4</v>
      </c>
      <c r="J144">
        <v>103.8</v>
      </c>
      <c r="K144">
        <v>0.08</v>
      </c>
      <c r="L144">
        <v>7.1</v>
      </c>
      <c r="M144">
        <v>-45.6</v>
      </c>
      <c r="N144" s="2">
        <f t="shared" si="8"/>
        <v>15.777777777777777</v>
      </c>
      <c r="P144" t="s">
        <v>45</v>
      </c>
      <c r="Q144" s="1">
        <v>44840</v>
      </c>
      <c r="R144">
        <v>6</v>
      </c>
      <c r="S144">
        <v>3</v>
      </c>
    </row>
    <row r="145" spans="1:19" x14ac:dyDescent="0.25">
      <c r="A145" s="1">
        <v>45055</v>
      </c>
      <c r="B145" t="s">
        <v>19</v>
      </c>
      <c r="C145" t="s">
        <v>26</v>
      </c>
      <c r="D145">
        <v>49.3</v>
      </c>
      <c r="E145">
        <v>742.7</v>
      </c>
      <c r="F145">
        <v>1.1379999999999999</v>
      </c>
      <c r="G145">
        <v>13.04</v>
      </c>
      <c r="H145">
        <v>162.80000000000001</v>
      </c>
      <c r="I145">
        <v>113.9</v>
      </c>
      <c r="L145">
        <v>8.6300000000000008</v>
      </c>
      <c r="M145">
        <v>-82</v>
      </c>
      <c r="N145" s="2">
        <f t="shared" si="8"/>
        <v>9.6111111111111089</v>
      </c>
      <c r="P145" t="s">
        <v>45</v>
      </c>
      <c r="Q145" s="1">
        <v>45125</v>
      </c>
      <c r="R145">
        <v>4</v>
      </c>
      <c r="S145">
        <v>3</v>
      </c>
    </row>
    <row r="146" spans="1:19" x14ac:dyDescent="0.25">
      <c r="A146" s="1">
        <v>44368</v>
      </c>
      <c r="B146" t="s">
        <v>19</v>
      </c>
      <c r="C146" t="s">
        <v>28</v>
      </c>
      <c r="D146">
        <v>46.4</v>
      </c>
      <c r="E146">
        <v>735</v>
      </c>
      <c r="F146">
        <v>0.68600000000000005</v>
      </c>
      <c r="G146">
        <v>8.11</v>
      </c>
      <c r="H146">
        <v>154.4</v>
      </c>
      <c r="I146">
        <v>104.3</v>
      </c>
      <c r="J146">
        <v>100.3</v>
      </c>
      <c r="K146">
        <v>7.0000000000000007E-2</v>
      </c>
      <c r="L146">
        <v>7.2</v>
      </c>
      <c r="M146">
        <v>-12.8</v>
      </c>
      <c r="N146" s="2">
        <f t="shared" ref="N146:N177" si="9">CONVERT(D146,"F","C")</f>
        <v>7.9999999999999991</v>
      </c>
      <c r="P146" t="s">
        <v>45</v>
      </c>
      <c r="Q146" s="1">
        <v>45197</v>
      </c>
      <c r="R146">
        <v>3</v>
      </c>
      <c r="S146">
        <v>3</v>
      </c>
    </row>
    <row r="147" spans="1:19" x14ac:dyDescent="0.25">
      <c r="A147" s="1">
        <v>44396</v>
      </c>
      <c r="B147" t="s">
        <v>19</v>
      </c>
      <c r="C147" t="s">
        <v>28</v>
      </c>
      <c r="D147">
        <v>46.7</v>
      </c>
      <c r="E147">
        <v>745.2</v>
      </c>
      <c r="F147">
        <v>0.58099999999999996</v>
      </c>
      <c r="G147">
        <v>6.83</v>
      </c>
      <c r="H147">
        <v>155.80000000000001</v>
      </c>
      <c r="I147">
        <v>105.7</v>
      </c>
      <c r="J147">
        <v>101.2</v>
      </c>
      <c r="K147">
        <v>7.0000000000000007E-2</v>
      </c>
      <c r="L147">
        <v>7.32</v>
      </c>
      <c r="M147">
        <v>-19.600000000000001</v>
      </c>
      <c r="N147" s="2">
        <f t="shared" si="9"/>
        <v>8.1666666666666679</v>
      </c>
    </row>
    <row r="148" spans="1:19" x14ac:dyDescent="0.25">
      <c r="A148" s="1">
        <v>44431</v>
      </c>
      <c r="B148" t="s">
        <v>19</v>
      </c>
      <c r="C148" t="s">
        <v>28</v>
      </c>
      <c r="D148">
        <v>49</v>
      </c>
      <c r="E148">
        <v>739</v>
      </c>
      <c r="F148">
        <v>0.65</v>
      </c>
      <c r="G148">
        <v>7</v>
      </c>
      <c r="H148">
        <v>155</v>
      </c>
      <c r="I148">
        <v>110</v>
      </c>
      <c r="J148">
        <v>101</v>
      </c>
      <c r="K148">
        <v>7.0000000000000007E-2</v>
      </c>
      <c r="L148">
        <v>7</v>
      </c>
      <c r="M148">
        <v>-16.3</v>
      </c>
      <c r="N148" s="2">
        <f t="shared" si="9"/>
        <v>9.4444444444444446</v>
      </c>
    </row>
    <row r="149" spans="1:19" x14ac:dyDescent="0.25">
      <c r="A149" s="1">
        <v>44468</v>
      </c>
      <c r="B149" t="s">
        <v>19</v>
      </c>
      <c r="C149" t="s">
        <v>28</v>
      </c>
      <c r="D149">
        <v>53</v>
      </c>
      <c r="E149">
        <v>746</v>
      </c>
      <c r="F149">
        <v>0.34399999999999997</v>
      </c>
      <c r="G149">
        <v>3.73</v>
      </c>
      <c r="H149">
        <v>156.30000000000001</v>
      </c>
      <c r="I149">
        <v>116</v>
      </c>
      <c r="J149">
        <v>101.6</v>
      </c>
      <c r="K149">
        <v>7.0000000000000007E-2</v>
      </c>
      <c r="L149">
        <v>6.76</v>
      </c>
      <c r="M149">
        <v>10.6</v>
      </c>
      <c r="N149" s="2">
        <f t="shared" si="9"/>
        <v>11.666666666666666</v>
      </c>
    </row>
    <row r="150" spans="1:19" x14ac:dyDescent="0.25">
      <c r="A150" s="1">
        <v>44368</v>
      </c>
      <c r="B150" t="s">
        <v>22</v>
      </c>
      <c r="C150" t="s">
        <v>17</v>
      </c>
      <c r="D150">
        <v>76.2</v>
      </c>
      <c r="E150">
        <v>735</v>
      </c>
      <c r="F150">
        <v>0.81</v>
      </c>
      <c r="G150">
        <v>6.75</v>
      </c>
      <c r="H150">
        <v>157.69999999999999</v>
      </c>
      <c r="I150">
        <v>156.4</v>
      </c>
      <c r="J150">
        <v>102.5</v>
      </c>
      <c r="K150">
        <v>0.08</v>
      </c>
      <c r="L150">
        <v>7.6</v>
      </c>
      <c r="M150">
        <v>-36.200000000000003</v>
      </c>
      <c r="N150" s="2">
        <f t="shared" si="9"/>
        <v>24.555555555555557</v>
      </c>
    </row>
    <row r="151" spans="1:19" x14ac:dyDescent="0.25">
      <c r="A151" s="1">
        <v>44396</v>
      </c>
      <c r="B151" t="s">
        <v>22</v>
      </c>
      <c r="C151" t="s">
        <v>17</v>
      </c>
      <c r="D151">
        <v>81</v>
      </c>
      <c r="E151">
        <v>744.7</v>
      </c>
      <c r="F151">
        <v>0.75800000000000001</v>
      </c>
      <c r="G151">
        <v>6.01</v>
      </c>
      <c r="H151">
        <v>160.6</v>
      </c>
      <c r="I151">
        <v>167.5</v>
      </c>
      <c r="J151">
        <v>104.4</v>
      </c>
      <c r="K151">
        <v>0.08</v>
      </c>
      <c r="L151">
        <v>7.82</v>
      </c>
      <c r="M151">
        <v>-49.5</v>
      </c>
      <c r="N151" s="2">
        <f t="shared" si="9"/>
        <v>27.222222222222221</v>
      </c>
    </row>
    <row r="152" spans="1:19" x14ac:dyDescent="0.25">
      <c r="A152" s="1">
        <v>44431</v>
      </c>
      <c r="B152" t="s">
        <v>22</v>
      </c>
      <c r="C152" t="s">
        <v>17</v>
      </c>
      <c r="D152">
        <v>79</v>
      </c>
      <c r="E152">
        <v>739</v>
      </c>
      <c r="F152">
        <v>0.8</v>
      </c>
      <c r="G152">
        <v>6.5</v>
      </c>
      <c r="H152">
        <v>158</v>
      </c>
      <c r="I152">
        <v>162</v>
      </c>
      <c r="J152">
        <v>103</v>
      </c>
      <c r="K152">
        <v>0.08</v>
      </c>
      <c r="L152">
        <v>8</v>
      </c>
      <c r="M152">
        <v>-45</v>
      </c>
      <c r="N152" s="2">
        <f t="shared" si="9"/>
        <v>26.111111111111111</v>
      </c>
    </row>
    <row r="153" spans="1:19" x14ac:dyDescent="0.25">
      <c r="A153" s="1">
        <v>44468</v>
      </c>
      <c r="B153" t="s">
        <v>22</v>
      </c>
      <c r="C153" t="s">
        <v>17</v>
      </c>
      <c r="D153">
        <v>70.3</v>
      </c>
      <c r="E153">
        <v>746</v>
      </c>
      <c r="F153">
        <v>0.66200000000000003</v>
      </c>
      <c r="G153">
        <v>5.85</v>
      </c>
      <c r="H153">
        <v>148.1</v>
      </c>
      <c r="I153">
        <v>137.6</v>
      </c>
      <c r="J153">
        <v>96.3</v>
      </c>
      <c r="K153">
        <v>7.0000000000000007E-2</v>
      </c>
      <c r="L153">
        <v>7.43</v>
      </c>
      <c r="M153">
        <v>-27</v>
      </c>
      <c r="N153" s="2">
        <f t="shared" si="9"/>
        <v>21.277777777777775</v>
      </c>
    </row>
    <row r="154" spans="1:19" x14ac:dyDescent="0.25">
      <c r="A154" s="1">
        <v>44719</v>
      </c>
      <c r="B154" t="s">
        <v>22</v>
      </c>
      <c r="C154" t="s">
        <v>17</v>
      </c>
      <c r="D154">
        <v>75</v>
      </c>
      <c r="E154">
        <v>744</v>
      </c>
      <c r="F154">
        <v>0.77</v>
      </c>
      <c r="G154">
        <v>6.6</v>
      </c>
      <c r="H154">
        <v>159</v>
      </c>
      <c r="I154">
        <v>155.5</v>
      </c>
      <c r="J154">
        <v>103.4</v>
      </c>
      <c r="K154">
        <v>0.08</v>
      </c>
      <c r="L154">
        <v>8.27</v>
      </c>
      <c r="M154">
        <v>-114</v>
      </c>
      <c r="N154" s="2">
        <f t="shared" si="9"/>
        <v>23.888888888888889</v>
      </c>
    </row>
    <row r="155" spans="1:19" x14ac:dyDescent="0.25">
      <c r="A155" s="1">
        <v>44768</v>
      </c>
      <c r="B155" t="s">
        <v>22</v>
      </c>
      <c r="C155" t="s">
        <v>17</v>
      </c>
      <c r="D155">
        <v>82.1</v>
      </c>
      <c r="E155">
        <v>744.8</v>
      </c>
      <c r="F155">
        <v>0.73</v>
      </c>
      <c r="G155">
        <v>5.74</v>
      </c>
      <c r="H155">
        <v>136.1</v>
      </c>
      <c r="I155">
        <v>171.9</v>
      </c>
      <c r="J155">
        <v>106</v>
      </c>
      <c r="K155">
        <v>0.08</v>
      </c>
      <c r="L155">
        <v>7.93</v>
      </c>
      <c r="M155">
        <v>-95.3</v>
      </c>
      <c r="N155" s="2">
        <f t="shared" si="9"/>
        <v>27.833333333333329</v>
      </c>
    </row>
    <row r="156" spans="1:19" x14ac:dyDescent="0.25">
      <c r="A156" s="1">
        <v>44802</v>
      </c>
      <c r="B156" t="s">
        <v>22</v>
      </c>
      <c r="C156" t="s">
        <v>17</v>
      </c>
      <c r="D156">
        <v>79</v>
      </c>
      <c r="E156">
        <v>747</v>
      </c>
      <c r="F156">
        <v>0.7</v>
      </c>
      <c r="G156">
        <v>5.68</v>
      </c>
      <c r="H156">
        <v>164.8</v>
      </c>
      <c r="I156">
        <v>168.9</v>
      </c>
      <c r="J156">
        <v>107.2</v>
      </c>
      <c r="K156">
        <v>0.08</v>
      </c>
      <c r="L156">
        <v>8.69</v>
      </c>
      <c r="M156">
        <v>-139</v>
      </c>
      <c r="N156" s="2">
        <f t="shared" si="9"/>
        <v>26.111111111111111</v>
      </c>
    </row>
    <row r="157" spans="1:19" x14ac:dyDescent="0.25">
      <c r="A157" s="1">
        <v>44840</v>
      </c>
      <c r="B157" t="s">
        <v>22</v>
      </c>
      <c r="C157" t="s">
        <v>17</v>
      </c>
      <c r="D157">
        <v>62.1</v>
      </c>
      <c r="E157">
        <v>744.6</v>
      </c>
      <c r="F157">
        <v>0.64900000000000002</v>
      </c>
      <c r="G157">
        <v>6.31</v>
      </c>
      <c r="H157">
        <v>159.69999999999999</v>
      </c>
      <c r="I157">
        <v>134.30000000000001</v>
      </c>
      <c r="J157">
        <v>103.8</v>
      </c>
      <c r="K157">
        <v>0.08</v>
      </c>
      <c r="L157">
        <v>7.37</v>
      </c>
      <c r="M157">
        <v>-64.599999999999994</v>
      </c>
      <c r="N157" s="2">
        <f t="shared" si="9"/>
        <v>16.722222222222221</v>
      </c>
    </row>
    <row r="158" spans="1:19" x14ac:dyDescent="0.25">
      <c r="A158" s="1">
        <v>45055</v>
      </c>
      <c r="B158" t="s">
        <v>22</v>
      </c>
      <c r="C158" t="s">
        <v>17</v>
      </c>
      <c r="D158">
        <v>58.2</v>
      </c>
      <c r="E158">
        <v>741.7</v>
      </c>
      <c r="F158">
        <v>1.06</v>
      </c>
      <c r="G158">
        <v>10.74</v>
      </c>
      <c r="H158">
        <v>160.5</v>
      </c>
      <c r="I158">
        <v>123.5</v>
      </c>
      <c r="L158">
        <v>8.49</v>
      </c>
      <c r="M158">
        <v>-86</v>
      </c>
      <c r="N158" s="2">
        <f t="shared" si="9"/>
        <v>14.555555555555557</v>
      </c>
    </row>
    <row r="159" spans="1:19" x14ac:dyDescent="0.25">
      <c r="A159" s="1">
        <v>44318</v>
      </c>
      <c r="B159" t="s">
        <v>22</v>
      </c>
      <c r="C159" t="s">
        <v>20</v>
      </c>
      <c r="D159">
        <v>54</v>
      </c>
      <c r="E159">
        <v>739</v>
      </c>
      <c r="F159">
        <v>0.91</v>
      </c>
      <c r="G159">
        <v>9.74</v>
      </c>
      <c r="H159">
        <v>155</v>
      </c>
      <c r="I159">
        <v>117</v>
      </c>
      <c r="J159">
        <v>101.07</v>
      </c>
      <c r="K159">
        <v>7.0000000000000007E-2</v>
      </c>
      <c r="L159">
        <v>7.6</v>
      </c>
      <c r="M159">
        <v>-37.4</v>
      </c>
      <c r="N159" s="2">
        <f t="shared" si="9"/>
        <v>12.222222222222221</v>
      </c>
    </row>
    <row r="160" spans="1:19" x14ac:dyDescent="0.25">
      <c r="A160" s="1">
        <v>44368</v>
      </c>
      <c r="B160" t="s">
        <v>22</v>
      </c>
      <c r="C160" t="s">
        <v>20</v>
      </c>
      <c r="D160">
        <v>63.1</v>
      </c>
      <c r="E160">
        <v>736</v>
      </c>
      <c r="F160">
        <v>0.95899999999999996</v>
      </c>
      <c r="G160">
        <v>9.2200000000000006</v>
      </c>
      <c r="H160">
        <v>156.19999999999999</v>
      </c>
      <c r="I160">
        <v>133.1</v>
      </c>
      <c r="J160">
        <v>101.5</v>
      </c>
      <c r="K160">
        <v>0.08</v>
      </c>
      <c r="L160">
        <v>7.69</v>
      </c>
      <c r="M160">
        <v>-40.1</v>
      </c>
      <c r="N160" s="2">
        <f t="shared" si="9"/>
        <v>17.277777777777779</v>
      </c>
    </row>
    <row r="161" spans="1:14" x14ac:dyDescent="0.25">
      <c r="A161" s="1">
        <v>44396</v>
      </c>
      <c r="B161" t="s">
        <v>22</v>
      </c>
      <c r="C161" t="s">
        <v>20</v>
      </c>
      <c r="D161">
        <v>68.900000000000006</v>
      </c>
      <c r="E161">
        <v>744.7</v>
      </c>
      <c r="F161">
        <v>0.79</v>
      </c>
      <c r="G161">
        <v>7.11</v>
      </c>
      <c r="H161">
        <v>157.19999999999999</v>
      </c>
      <c r="I161">
        <v>143.30000000000001</v>
      </c>
      <c r="J161">
        <v>102.1</v>
      </c>
      <c r="K161">
        <v>0.08</v>
      </c>
      <c r="L161">
        <v>7.57</v>
      </c>
      <c r="M161">
        <v>-34</v>
      </c>
      <c r="N161" s="2">
        <f t="shared" si="9"/>
        <v>20.500000000000004</v>
      </c>
    </row>
    <row r="162" spans="1:14" x14ac:dyDescent="0.25">
      <c r="A162" s="1">
        <v>44431</v>
      </c>
      <c r="B162" t="s">
        <v>22</v>
      </c>
      <c r="C162" t="s">
        <v>20</v>
      </c>
      <c r="D162">
        <v>77</v>
      </c>
      <c r="E162">
        <v>740</v>
      </c>
      <c r="F162">
        <v>0.65</v>
      </c>
      <c r="G162">
        <v>5.4</v>
      </c>
      <c r="H162">
        <v>158</v>
      </c>
      <c r="I162">
        <v>157</v>
      </c>
      <c r="J162">
        <v>103</v>
      </c>
      <c r="K162">
        <v>0.08</v>
      </c>
      <c r="L162">
        <v>7</v>
      </c>
      <c r="M162">
        <v>-10</v>
      </c>
      <c r="N162" s="2">
        <f t="shared" si="9"/>
        <v>25</v>
      </c>
    </row>
    <row r="163" spans="1:14" x14ac:dyDescent="0.25">
      <c r="A163" s="1">
        <v>44468</v>
      </c>
      <c r="B163" t="s">
        <v>22</v>
      </c>
      <c r="C163" t="s">
        <v>20</v>
      </c>
      <c r="D163">
        <v>70.3</v>
      </c>
      <c r="E163">
        <v>746</v>
      </c>
      <c r="F163">
        <v>0.66300000000000003</v>
      </c>
      <c r="G163">
        <v>5.87</v>
      </c>
      <c r="H163">
        <v>148.1</v>
      </c>
      <c r="I163">
        <v>37.5</v>
      </c>
      <c r="J163">
        <v>96.3</v>
      </c>
      <c r="K163">
        <v>7.0000000000000007E-2</v>
      </c>
      <c r="L163">
        <v>7.42</v>
      </c>
      <c r="M163">
        <v>-25</v>
      </c>
      <c r="N163" s="2">
        <f t="shared" si="9"/>
        <v>21.277777777777775</v>
      </c>
    </row>
    <row r="164" spans="1:14" x14ac:dyDescent="0.25">
      <c r="A164" s="1">
        <v>44683</v>
      </c>
      <c r="B164" t="s">
        <v>22</v>
      </c>
      <c r="C164" t="s">
        <v>20</v>
      </c>
      <c r="D164">
        <v>52.2</v>
      </c>
      <c r="E164">
        <v>745</v>
      </c>
      <c r="F164">
        <v>0.85</v>
      </c>
      <c r="G164">
        <v>9.34</v>
      </c>
      <c r="H164">
        <v>157.6</v>
      </c>
      <c r="I164">
        <v>116</v>
      </c>
      <c r="J164">
        <v>102.4</v>
      </c>
      <c r="K164">
        <v>0.08</v>
      </c>
      <c r="L164">
        <v>8.5299999999999994</v>
      </c>
      <c r="M164">
        <v>-125</v>
      </c>
      <c r="N164" s="2">
        <f t="shared" si="9"/>
        <v>11.222222222222223</v>
      </c>
    </row>
    <row r="165" spans="1:14" x14ac:dyDescent="0.25">
      <c r="A165" s="1">
        <v>44719</v>
      </c>
      <c r="B165" t="s">
        <v>22</v>
      </c>
      <c r="C165" t="s">
        <v>20</v>
      </c>
      <c r="D165">
        <v>58.5</v>
      </c>
      <c r="E165">
        <v>744</v>
      </c>
      <c r="F165">
        <v>0.92</v>
      </c>
      <c r="G165">
        <v>9.34</v>
      </c>
      <c r="H165">
        <v>155</v>
      </c>
      <c r="I165">
        <v>125.2</v>
      </c>
      <c r="J165">
        <v>101.2</v>
      </c>
      <c r="K165">
        <v>0.08</v>
      </c>
      <c r="L165">
        <v>8.93</v>
      </c>
      <c r="M165">
        <v>-149</v>
      </c>
      <c r="N165" s="2">
        <f t="shared" si="9"/>
        <v>14.722222222222221</v>
      </c>
    </row>
    <row r="166" spans="1:14" x14ac:dyDescent="0.25">
      <c r="A166" s="1">
        <v>44768</v>
      </c>
      <c r="B166" t="s">
        <v>22</v>
      </c>
      <c r="C166" t="s">
        <v>20</v>
      </c>
      <c r="D166">
        <v>72.900000000000006</v>
      </c>
      <c r="E166">
        <v>744.6</v>
      </c>
      <c r="F166">
        <v>0.82</v>
      </c>
      <c r="G166">
        <v>7.06</v>
      </c>
      <c r="H166">
        <v>157.19999999999999</v>
      </c>
      <c r="I166">
        <v>150.4</v>
      </c>
      <c r="J166">
        <v>102.2</v>
      </c>
      <c r="K166">
        <v>0.08</v>
      </c>
      <c r="L166">
        <v>7.7</v>
      </c>
      <c r="M166">
        <v>-80</v>
      </c>
      <c r="N166" s="2">
        <f t="shared" si="9"/>
        <v>22.722222222222225</v>
      </c>
    </row>
    <row r="167" spans="1:14" x14ac:dyDescent="0.25">
      <c r="A167" s="1">
        <v>44802</v>
      </c>
      <c r="B167" t="s">
        <v>22</v>
      </c>
      <c r="C167" t="s">
        <v>20</v>
      </c>
      <c r="D167">
        <v>74.7</v>
      </c>
      <c r="E167">
        <v>747</v>
      </c>
      <c r="F167">
        <v>0.63</v>
      </c>
      <c r="G167">
        <v>5.41</v>
      </c>
      <c r="H167">
        <v>161</v>
      </c>
      <c r="I167">
        <v>157</v>
      </c>
      <c r="J167">
        <v>104.7</v>
      </c>
      <c r="K167">
        <v>0.08</v>
      </c>
      <c r="L167">
        <v>8.1</v>
      </c>
      <c r="M167">
        <v>-105.3</v>
      </c>
      <c r="N167" s="2">
        <f t="shared" si="9"/>
        <v>23.722222222222225</v>
      </c>
    </row>
    <row r="168" spans="1:14" x14ac:dyDescent="0.25">
      <c r="A168" s="1">
        <v>44840</v>
      </c>
      <c r="B168" t="s">
        <v>22</v>
      </c>
      <c r="C168" t="s">
        <v>20</v>
      </c>
      <c r="D168">
        <v>61.9</v>
      </c>
      <c r="E168">
        <v>744.6</v>
      </c>
      <c r="F168">
        <v>0.65</v>
      </c>
      <c r="G168">
        <v>6.32</v>
      </c>
      <c r="H168">
        <v>159.69999999999999</v>
      </c>
      <c r="I168">
        <v>134.1</v>
      </c>
      <c r="J168">
        <v>103.7</v>
      </c>
      <c r="K168">
        <v>0.08</v>
      </c>
      <c r="L168">
        <v>7.38</v>
      </c>
      <c r="M168">
        <v>-62</v>
      </c>
      <c r="N168" s="2">
        <f t="shared" si="9"/>
        <v>16.611111111111111</v>
      </c>
    </row>
    <row r="169" spans="1:14" x14ac:dyDescent="0.25">
      <c r="A169" s="1">
        <v>45055</v>
      </c>
      <c r="B169" t="s">
        <v>22</v>
      </c>
      <c r="C169" t="s">
        <v>20</v>
      </c>
      <c r="D169">
        <v>55.3</v>
      </c>
      <c r="E169">
        <v>741.9</v>
      </c>
      <c r="F169">
        <v>1.085</v>
      </c>
      <c r="G169">
        <v>11.46</v>
      </c>
      <c r="H169">
        <v>160.5</v>
      </c>
      <c r="I169">
        <v>123.5</v>
      </c>
      <c r="L169">
        <v>9.0500000000000007</v>
      </c>
      <c r="M169">
        <v>-97.5</v>
      </c>
      <c r="N169" s="2">
        <f t="shared" si="9"/>
        <v>12.944444444444443</v>
      </c>
    </row>
    <row r="170" spans="1:14" x14ac:dyDescent="0.25">
      <c r="A170" s="1">
        <v>45055</v>
      </c>
      <c r="B170" t="s">
        <v>22</v>
      </c>
      <c r="C170" t="s">
        <v>23</v>
      </c>
      <c r="D170">
        <v>63.1</v>
      </c>
      <c r="E170">
        <v>741.7</v>
      </c>
      <c r="F170">
        <v>1.01</v>
      </c>
      <c r="G170">
        <v>9.69</v>
      </c>
      <c r="H170">
        <v>161</v>
      </c>
      <c r="I170">
        <v>137.5</v>
      </c>
      <c r="L170">
        <v>7.9</v>
      </c>
      <c r="M170">
        <v>-47</v>
      </c>
      <c r="N170" s="2">
        <f t="shared" si="9"/>
        <v>17.277777777777779</v>
      </c>
    </row>
    <row r="171" spans="1:14" x14ac:dyDescent="0.25">
      <c r="A171" s="1">
        <v>44431</v>
      </c>
      <c r="B171" t="s">
        <v>22</v>
      </c>
      <c r="C171" t="s">
        <v>26</v>
      </c>
      <c r="D171">
        <v>58</v>
      </c>
      <c r="E171">
        <v>739</v>
      </c>
      <c r="F171">
        <v>0.75</v>
      </c>
      <c r="G171">
        <v>7.7</v>
      </c>
      <c r="H171">
        <v>155</v>
      </c>
      <c r="I171">
        <v>123</v>
      </c>
      <c r="J171">
        <v>101</v>
      </c>
      <c r="K171">
        <v>0.08</v>
      </c>
      <c r="L171">
        <v>7</v>
      </c>
      <c r="M171">
        <v>-6</v>
      </c>
      <c r="N171" s="2">
        <f t="shared" si="9"/>
        <v>14.444444444444445</v>
      </c>
    </row>
    <row r="172" spans="1:14" x14ac:dyDescent="0.25">
      <c r="A172" s="1">
        <v>45055</v>
      </c>
      <c r="B172" t="s">
        <v>22</v>
      </c>
      <c r="C172" t="s">
        <v>26</v>
      </c>
      <c r="D172">
        <v>52</v>
      </c>
      <c r="E172">
        <v>741.6</v>
      </c>
      <c r="F172">
        <v>1.117</v>
      </c>
      <c r="G172">
        <v>12.47</v>
      </c>
      <c r="H172">
        <v>161.9</v>
      </c>
      <c r="I172">
        <v>116.8</v>
      </c>
      <c r="L172">
        <v>8.51</v>
      </c>
      <c r="M172">
        <v>-79</v>
      </c>
      <c r="N172" s="2">
        <f t="shared" si="9"/>
        <v>11.111111111111111</v>
      </c>
    </row>
    <row r="173" spans="1:14" x14ac:dyDescent="0.25">
      <c r="A173" s="1">
        <v>44318</v>
      </c>
      <c r="B173" t="s">
        <v>25</v>
      </c>
      <c r="C173" t="s">
        <v>23</v>
      </c>
      <c r="D173">
        <v>56.4</v>
      </c>
      <c r="E173">
        <v>738.4</v>
      </c>
      <c r="F173">
        <v>0.91300000000000003</v>
      </c>
      <c r="G173">
        <v>9.49</v>
      </c>
      <c r="H173">
        <v>154.30000000000001</v>
      </c>
      <c r="I173">
        <v>120.6</v>
      </c>
      <c r="J173">
        <v>100.4</v>
      </c>
      <c r="K173">
        <v>7.0000000000000007E-2</v>
      </c>
      <c r="L173">
        <v>7.51</v>
      </c>
      <c r="M173">
        <v>-30.5</v>
      </c>
      <c r="N173" s="2">
        <f t="shared" si="9"/>
        <v>13.555555555555554</v>
      </c>
    </row>
    <row r="174" spans="1:14" x14ac:dyDescent="0.25">
      <c r="A174" s="1">
        <v>44368</v>
      </c>
      <c r="B174" t="s">
        <v>25</v>
      </c>
      <c r="C174" t="s">
        <v>23</v>
      </c>
      <c r="D174">
        <v>76.2</v>
      </c>
      <c r="E174">
        <v>736</v>
      </c>
      <c r="F174">
        <v>0.83499999999999996</v>
      </c>
      <c r="G174">
        <v>6.96</v>
      </c>
      <c r="H174">
        <v>157.30000000000001</v>
      </c>
      <c r="I174">
        <v>156.1</v>
      </c>
      <c r="J174">
        <v>102.3</v>
      </c>
      <c r="K174">
        <v>0.08</v>
      </c>
      <c r="L174">
        <v>7.67</v>
      </c>
      <c r="M174">
        <v>-41.3</v>
      </c>
      <c r="N174" s="2">
        <f t="shared" si="9"/>
        <v>24.555555555555557</v>
      </c>
    </row>
    <row r="175" spans="1:14" x14ac:dyDescent="0.25">
      <c r="A175" s="1">
        <v>44396</v>
      </c>
      <c r="B175" t="s">
        <v>25</v>
      </c>
      <c r="C175" t="s">
        <v>23</v>
      </c>
      <c r="D175">
        <v>81.400000000000006</v>
      </c>
      <c r="E175">
        <v>744.3</v>
      </c>
      <c r="F175">
        <v>0.73099999999999998</v>
      </c>
      <c r="G175">
        <v>5.84</v>
      </c>
      <c r="H175">
        <v>159.69999999999999</v>
      </c>
      <c r="I175">
        <v>167.1</v>
      </c>
      <c r="J175">
        <v>103.8</v>
      </c>
      <c r="K175">
        <v>0.08</v>
      </c>
      <c r="L175">
        <v>3.98</v>
      </c>
      <c r="M175">
        <v>-52.6</v>
      </c>
      <c r="N175" s="2">
        <f t="shared" si="9"/>
        <v>27.444444444444446</v>
      </c>
    </row>
    <row r="176" spans="1:14" x14ac:dyDescent="0.25">
      <c r="A176" s="1">
        <v>44431</v>
      </c>
      <c r="B176" t="s">
        <v>25</v>
      </c>
      <c r="C176" t="s">
        <v>23</v>
      </c>
      <c r="D176">
        <v>79.8</v>
      </c>
      <c r="E176">
        <v>739</v>
      </c>
      <c r="F176">
        <v>0.81</v>
      </c>
      <c r="G176">
        <v>6.5</v>
      </c>
      <c r="H176">
        <v>158</v>
      </c>
      <c r="I176">
        <v>162</v>
      </c>
      <c r="J176">
        <v>102.5</v>
      </c>
      <c r="K176">
        <v>0.08</v>
      </c>
      <c r="L176">
        <v>8.1</v>
      </c>
      <c r="M176">
        <v>-7</v>
      </c>
      <c r="N176" s="2">
        <f t="shared" si="9"/>
        <v>26.555555555555554</v>
      </c>
    </row>
    <row r="177" spans="1:14" x14ac:dyDescent="0.25">
      <c r="A177" s="1">
        <v>44468</v>
      </c>
      <c r="B177" t="s">
        <v>25</v>
      </c>
      <c r="C177" t="s">
        <v>23</v>
      </c>
      <c r="D177">
        <v>70</v>
      </c>
      <c r="E177">
        <v>746</v>
      </c>
      <c r="F177">
        <v>0.70099999999999996</v>
      </c>
      <c r="G177">
        <v>6.22</v>
      </c>
      <c r="H177">
        <v>148</v>
      </c>
      <c r="I177">
        <v>137.1</v>
      </c>
      <c r="J177">
        <v>96.2</v>
      </c>
      <c r="K177">
        <v>7.0000000000000007E-2</v>
      </c>
      <c r="L177">
        <v>7.45</v>
      </c>
      <c r="M177">
        <v>-28</v>
      </c>
      <c r="N177" s="2">
        <f t="shared" si="9"/>
        <v>21.111111111111111</v>
      </c>
    </row>
    <row r="178" spans="1:14" x14ac:dyDescent="0.25">
      <c r="A178" s="1">
        <v>44683</v>
      </c>
      <c r="B178" t="s">
        <v>25</v>
      </c>
      <c r="C178" t="s">
        <v>23</v>
      </c>
      <c r="D178">
        <v>55.5</v>
      </c>
      <c r="E178">
        <v>744</v>
      </c>
      <c r="F178">
        <v>0.83</v>
      </c>
      <c r="G178">
        <v>8.6300000000000008</v>
      </c>
      <c r="H178">
        <v>156.4</v>
      </c>
      <c r="I178">
        <v>120.7</v>
      </c>
      <c r="J178">
        <v>101.6</v>
      </c>
      <c r="K178">
        <v>0.08</v>
      </c>
      <c r="L178">
        <v>8.02</v>
      </c>
      <c r="M178">
        <v>-96</v>
      </c>
      <c r="N178" s="2">
        <f t="shared" ref="N178:N194" si="10">CONVERT(D178,"F","C")</f>
        <v>13.055555555555555</v>
      </c>
    </row>
    <row r="179" spans="1:14" x14ac:dyDescent="0.25">
      <c r="A179" s="1">
        <v>44719</v>
      </c>
      <c r="B179" t="s">
        <v>25</v>
      </c>
      <c r="C179" t="s">
        <v>23</v>
      </c>
      <c r="D179">
        <v>74.599999999999994</v>
      </c>
      <c r="E179">
        <v>745</v>
      </c>
      <c r="F179">
        <v>0.72599999999999998</v>
      </c>
      <c r="G179">
        <v>6.1</v>
      </c>
      <c r="H179">
        <v>158.6</v>
      </c>
      <c r="I179">
        <v>154</v>
      </c>
      <c r="J179">
        <v>103.1</v>
      </c>
      <c r="K179">
        <v>0.08</v>
      </c>
      <c r="L179">
        <v>8.02</v>
      </c>
      <c r="M179">
        <v>-99.5</v>
      </c>
      <c r="N179" s="2">
        <f t="shared" si="10"/>
        <v>23.666666666666664</v>
      </c>
    </row>
    <row r="180" spans="1:14" x14ac:dyDescent="0.25">
      <c r="A180" s="1">
        <v>44802</v>
      </c>
      <c r="B180" t="s">
        <v>25</v>
      </c>
      <c r="C180" t="s">
        <v>23</v>
      </c>
      <c r="D180">
        <v>79.3</v>
      </c>
      <c r="E180">
        <v>747.9</v>
      </c>
      <c r="F180">
        <v>0.70799999999999996</v>
      </c>
      <c r="G180">
        <v>5.71</v>
      </c>
      <c r="H180">
        <v>164.6</v>
      </c>
      <c r="I180">
        <v>168.6</v>
      </c>
      <c r="J180">
        <v>107</v>
      </c>
      <c r="K180">
        <v>0.08</v>
      </c>
      <c r="L180">
        <v>8.65</v>
      </c>
      <c r="M180">
        <v>-137.1</v>
      </c>
      <c r="N180" s="2">
        <f t="shared" si="10"/>
        <v>26.277777777777775</v>
      </c>
    </row>
    <row r="181" spans="1:14" x14ac:dyDescent="0.25">
      <c r="A181" s="1">
        <v>44840</v>
      </c>
      <c r="B181" t="s">
        <v>25</v>
      </c>
      <c r="C181" t="s">
        <v>23</v>
      </c>
      <c r="D181">
        <v>61.5</v>
      </c>
      <c r="E181">
        <v>744.1</v>
      </c>
      <c r="F181">
        <v>0.73599999999999999</v>
      </c>
      <c r="G181">
        <v>7.21</v>
      </c>
      <c r="H181">
        <v>159.30000000000001</v>
      </c>
      <c r="I181">
        <v>133</v>
      </c>
      <c r="J181">
        <v>103.6</v>
      </c>
      <c r="K181">
        <v>0.08</v>
      </c>
      <c r="L181">
        <v>7.51</v>
      </c>
      <c r="M181">
        <v>-68.900000000000006</v>
      </c>
      <c r="N181" s="2">
        <f t="shared" si="10"/>
        <v>16.388888888888889</v>
      </c>
    </row>
    <row r="182" spans="1:14" x14ac:dyDescent="0.25">
      <c r="A182" s="1">
        <v>45055</v>
      </c>
      <c r="B182" t="s">
        <v>25</v>
      </c>
      <c r="C182" t="s">
        <v>23</v>
      </c>
      <c r="D182">
        <v>63</v>
      </c>
      <c r="E182">
        <v>743.7</v>
      </c>
      <c r="F182">
        <v>0.97400000000000009</v>
      </c>
      <c r="G182">
        <v>9.32</v>
      </c>
      <c r="H182">
        <v>158.80000000000001</v>
      </c>
      <c r="I182">
        <v>135.30000000000001</v>
      </c>
      <c r="L182">
        <v>8.07</v>
      </c>
      <c r="M182">
        <v>-57.8</v>
      </c>
      <c r="N182" s="2">
        <f t="shared" si="10"/>
        <v>17.222222222222221</v>
      </c>
    </row>
    <row r="183" spans="1:14" x14ac:dyDescent="0.25">
      <c r="A183" s="1">
        <v>44318</v>
      </c>
      <c r="B183" t="s">
        <v>27</v>
      </c>
      <c r="C183" t="s">
        <v>17</v>
      </c>
      <c r="D183">
        <v>56.3</v>
      </c>
      <c r="E183">
        <v>738</v>
      </c>
      <c r="F183">
        <v>0.9</v>
      </c>
      <c r="G183">
        <v>9.36</v>
      </c>
      <c r="H183">
        <v>155.1</v>
      </c>
      <c r="I183">
        <v>121</v>
      </c>
      <c r="J183">
        <v>100.9</v>
      </c>
      <c r="K183">
        <v>7.0000000000000007E-2</v>
      </c>
      <c r="L183">
        <v>7.58</v>
      </c>
      <c r="M183">
        <v>-38.700000000000003</v>
      </c>
      <c r="N183" s="2">
        <f t="shared" si="10"/>
        <v>13.499999999999998</v>
      </c>
    </row>
    <row r="184" spans="1:14" x14ac:dyDescent="0.25">
      <c r="A184" s="1">
        <v>44368</v>
      </c>
      <c r="B184" t="s">
        <v>27</v>
      </c>
      <c r="C184" t="s">
        <v>17</v>
      </c>
      <c r="D184">
        <v>75.7</v>
      </c>
      <c r="E184">
        <v>735</v>
      </c>
      <c r="F184">
        <v>0.88200000000000001</v>
      </c>
      <c r="G184">
        <v>7.38</v>
      </c>
      <c r="H184">
        <v>158.19999999999999</v>
      </c>
      <c r="I184">
        <v>156</v>
      </c>
      <c r="J184">
        <v>102.8</v>
      </c>
      <c r="K184">
        <v>0.08</v>
      </c>
      <c r="L184">
        <v>7.64</v>
      </c>
      <c r="M184">
        <v>-39.4</v>
      </c>
      <c r="N184" s="2">
        <f t="shared" si="10"/>
        <v>24.277777777777779</v>
      </c>
    </row>
    <row r="185" spans="1:14" x14ac:dyDescent="0.25">
      <c r="A185" s="1">
        <v>44396</v>
      </c>
      <c r="B185" t="s">
        <v>27</v>
      </c>
      <c r="C185" t="s">
        <v>17</v>
      </c>
      <c r="D185">
        <v>81.099999999999994</v>
      </c>
      <c r="E185">
        <v>744.2</v>
      </c>
      <c r="F185">
        <v>0.8</v>
      </c>
      <c r="G185">
        <v>6.33</v>
      </c>
      <c r="H185">
        <v>160.19999999999999</v>
      </c>
      <c r="I185">
        <v>167.2</v>
      </c>
      <c r="J185">
        <v>104.1</v>
      </c>
      <c r="K185">
        <v>0.08</v>
      </c>
      <c r="L185">
        <v>7.94</v>
      </c>
      <c r="M185">
        <v>-57.6</v>
      </c>
      <c r="N185" s="2">
        <f t="shared" si="10"/>
        <v>27.277777777777775</v>
      </c>
    </row>
    <row r="186" spans="1:14" x14ac:dyDescent="0.25">
      <c r="A186" s="1">
        <v>44431</v>
      </c>
      <c r="B186" t="s">
        <v>27</v>
      </c>
      <c r="C186" t="s">
        <v>17</v>
      </c>
      <c r="D186">
        <v>79</v>
      </c>
      <c r="E186">
        <v>739</v>
      </c>
      <c r="F186">
        <v>0.79</v>
      </c>
      <c r="G186">
        <v>6.4</v>
      </c>
      <c r="H186">
        <v>158</v>
      </c>
      <c r="I186">
        <v>162</v>
      </c>
      <c r="J186">
        <v>103</v>
      </c>
      <c r="K186">
        <v>0.08</v>
      </c>
      <c r="L186">
        <v>7.8</v>
      </c>
      <c r="M186">
        <v>-49</v>
      </c>
      <c r="N186" s="2">
        <f t="shared" si="10"/>
        <v>26.111111111111111</v>
      </c>
    </row>
    <row r="187" spans="1:14" x14ac:dyDescent="0.25">
      <c r="A187" s="1">
        <v>44468</v>
      </c>
      <c r="B187" t="s">
        <v>27</v>
      </c>
      <c r="C187" t="s">
        <v>17</v>
      </c>
      <c r="D187">
        <v>70</v>
      </c>
      <c r="E187">
        <v>746</v>
      </c>
      <c r="F187">
        <v>0.69299999999999995</v>
      </c>
      <c r="G187">
        <v>6.16</v>
      </c>
      <c r="H187">
        <v>147.9</v>
      </c>
      <c r="I187">
        <v>137.1</v>
      </c>
      <c r="J187">
        <v>96.1</v>
      </c>
      <c r="K187">
        <v>7.0000000000000007E-2</v>
      </c>
      <c r="L187">
        <v>7.48</v>
      </c>
      <c r="M187">
        <v>-29.2</v>
      </c>
      <c r="N187" s="2">
        <f t="shared" si="10"/>
        <v>21.111111111111111</v>
      </c>
    </row>
    <row r="188" spans="1:14" x14ac:dyDescent="0.25">
      <c r="A188" s="1">
        <v>44683</v>
      </c>
      <c r="B188" t="s">
        <v>27</v>
      </c>
      <c r="C188" t="s">
        <v>17</v>
      </c>
      <c r="D188">
        <v>54.1</v>
      </c>
      <c r="E188">
        <v>744</v>
      </c>
      <c r="F188">
        <v>0.84699999999999998</v>
      </c>
      <c r="G188">
        <v>9.0500000000000007</v>
      </c>
      <c r="H188">
        <v>158.19999999999999</v>
      </c>
      <c r="I188">
        <v>119.7</v>
      </c>
      <c r="J188">
        <v>102.9</v>
      </c>
      <c r="K188">
        <v>0.08</v>
      </c>
      <c r="L188">
        <v>8.1</v>
      </c>
      <c r="M188">
        <v>-101</v>
      </c>
      <c r="N188" s="2">
        <f t="shared" si="10"/>
        <v>12.277777777777779</v>
      </c>
    </row>
    <row r="189" spans="1:14" x14ac:dyDescent="0.25">
      <c r="A189" s="1">
        <v>44719</v>
      </c>
      <c r="B189" t="s">
        <v>27</v>
      </c>
      <c r="C189" t="s">
        <v>17</v>
      </c>
      <c r="D189">
        <v>74.5</v>
      </c>
      <c r="E189">
        <v>745</v>
      </c>
      <c r="F189">
        <v>0.71</v>
      </c>
      <c r="G189">
        <v>6.05</v>
      </c>
      <c r="H189">
        <v>158</v>
      </c>
      <c r="I189">
        <v>154</v>
      </c>
      <c r="J189">
        <v>103</v>
      </c>
      <c r="K189">
        <v>0.08</v>
      </c>
      <c r="L189">
        <v>8.07</v>
      </c>
      <c r="M189">
        <v>-102</v>
      </c>
      <c r="N189" s="2">
        <f t="shared" si="10"/>
        <v>23.611111111111111</v>
      </c>
    </row>
    <row r="190" spans="1:14" x14ac:dyDescent="0.25">
      <c r="A190" s="1">
        <v>44768</v>
      </c>
      <c r="B190" t="s">
        <v>27</v>
      </c>
      <c r="C190" t="s">
        <v>17</v>
      </c>
      <c r="D190">
        <v>81.8</v>
      </c>
      <c r="E190">
        <v>745.7</v>
      </c>
      <c r="F190">
        <v>0.69199999999999995</v>
      </c>
      <c r="G190">
        <v>5.38</v>
      </c>
      <c r="H190">
        <v>162.19999999999999</v>
      </c>
      <c r="I190">
        <v>170.9</v>
      </c>
      <c r="J190">
        <v>105.7</v>
      </c>
      <c r="K190">
        <v>0.08</v>
      </c>
      <c r="L190">
        <v>8.33</v>
      </c>
      <c r="M190">
        <v>-117.2</v>
      </c>
      <c r="N190" s="2">
        <f t="shared" si="10"/>
        <v>27.666666666666664</v>
      </c>
    </row>
    <row r="191" spans="1:14" x14ac:dyDescent="0.25">
      <c r="A191" s="1">
        <v>44802</v>
      </c>
      <c r="B191" t="s">
        <v>27</v>
      </c>
      <c r="C191" t="s">
        <v>17</v>
      </c>
      <c r="D191">
        <v>79.3</v>
      </c>
      <c r="E191">
        <v>747</v>
      </c>
      <c r="F191">
        <v>0.67099999999999993</v>
      </c>
      <c r="G191">
        <v>5.46</v>
      </c>
      <c r="H191">
        <v>164.6</v>
      </c>
      <c r="I191">
        <v>168.7</v>
      </c>
      <c r="J191">
        <v>107</v>
      </c>
      <c r="K191">
        <v>0.08</v>
      </c>
      <c r="L191">
        <v>8.66</v>
      </c>
      <c r="M191">
        <v>-137</v>
      </c>
      <c r="N191" s="2">
        <f t="shared" si="10"/>
        <v>26.277777777777775</v>
      </c>
    </row>
    <row r="192" spans="1:14" x14ac:dyDescent="0.25">
      <c r="A192" s="1">
        <v>44840</v>
      </c>
      <c r="B192" t="s">
        <v>27</v>
      </c>
      <c r="C192" t="s">
        <v>17</v>
      </c>
      <c r="D192">
        <v>61.9</v>
      </c>
      <c r="E192">
        <v>744.6</v>
      </c>
      <c r="F192">
        <v>0.64900000000000002</v>
      </c>
      <c r="G192">
        <v>6.32</v>
      </c>
      <c r="H192">
        <v>159.19999999999999</v>
      </c>
      <c r="I192">
        <v>133.69999999999999</v>
      </c>
      <c r="J192">
        <v>103.5</v>
      </c>
      <c r="K192">
        <v>0.08</v>
      </c>
      <c r="L192">
        <v>7.4</v>
      </c>
      <c r="M192">
        <v>-62.8</v>
      </c>
      <c r="N192" s="2">
        <f t="shared" si="10"/>
        <v>16.611111111111111</v>
      </c>
    </row>
    <row r="193" spans="1:14" x14ac:dyDescent="0.25">
      <c r="A193" s="1">
        <v>45055</v>
      </c>
      <c r="B193" t="s">
        <v>27</v>
      </c>
      <c r="C193" t="s">
        <v>17</v>
      </c>
      <c r="D193">
        <v>58.5</v>
      </c>
      <c r="E193">
        <v>742.7</v>
      </c>
      <c r="F193">
        <v>1.0349999999999999</v>
      </c>
      <c r="G193">
        <v>10.6</v>
      </c>
      <c r="H193">
        <v>162</v>
      </c>
      <c r="I193">
        <v>129.4</v>
      </c>
      <c r="L193">
        <v>8.3000000000000007</v>
      </c>
      <c r="M193">
        <v>-80.2</v>
      </c>
      <c r="N193" s="2">
        <f t="shared" si="10"/>
        <v>14.722222222222221</v>
      </c>
    </row>
    <row r="194" spans="1:14" x14ac:dyDescent="0.25">
      <c r="A194" s="1">
        <v>45125</v>
      </c>
      <c r="B194" t="s">
        <v>27</v>
      </c>
      <c r="C194" t="s">
        <v>17</v>
      </c>
      <c r="D194">
        <v>80.8</v>
      </c>
      <c r="E194">
        <v>744.5</v>
      </c>
      <c r="F194">
        <v>86.6</v>
      </c>
      <c r="G194">
        <v>6.92</v>
      </c>
      <c r="H194">
        <v>157</v>
      </c>
      <c r="I194">
        <v>163.4</v>
      </c>
      <c r="J194">
        <v>102.1</v>
      </c>
      <c r="K194">
        <v>0.08</v>
      </c>
      <c r="L194">
        <v>8.0299999999999994</v>
      </c>
      <c r="M194">
        <v>-63</v>
      </c>
      <c r="N194" s="2">
        <f t="shared" si="10"/>
        <v>27.111111111111107</v>
      </c>
    </row>
    <row r="195" spans="1:14" x14ac:dyDescent="0.25">
      <c r="A195" s="1">
        <v>45197</v>
      </c>
      <c r="B195" t="s">
        <v>27</v>
      </c>
      <c r="C195" t="s">
        <v>17</v>
      </c>
      <c r="D195">
        <f>CONVERT(N195,"C","F")</f>
        <v>66.38</v>
      </c>
      <c r="E195">
        <v>1004</v>
      </c>
      <c r="F195">
        <v>80</v>
      </c>
      <c r="G195">
        <v>7.25</v>
      </c>
      <c r="H195">
        <v>145.80000000000001</v>
      </c>
      <c r="K195">
        <v>7.0000000000000007E-2</v>
      </c>
      <c r="L195">
        <v>7.46</v>
      </c>
      <c r="M195">
        <v>-28</v>
      </c>
      <c r="N195">
        <v>19.100000000000001</v>
      </c>
    </row>
    <row r="196" spans="1:14" x14ac:dyDescent="0.25">
      <c r="A196" s="1">
        <v>44318</v>
      </c>
      <c r="B196" t="s">
        <v>27</v>
      </c>
      <c r="C196" t="s">
        <v>20</v>
      </c>
      <c r="D196">
        <v>54.2</v>
      </c>
      <c r="E196">
        <v>738</v>
      </c>
      <c r="F196">
        <v>0.92200000000000004</v>
      </c>
      <c r="G196">
        <v>9.9</v>
      </c>
      <c r="H196">
        <v>155.30000000000001</v>
      </c>
      <c r="I196">
        <v>117.4</v>
      </c>
      <c r="J196">
        <v>100.8</v>
      </c>
      <c r="K196">
        <v>7.0000000000000007E-2</v>
      </c>
      <c r="L196">
        <v>7.68</v>
      </c>
      <c r="M196">
        <v>-37.9</v>
      </c>
      <c r="N196" s="2">
        <f t="shared" ref="N196:N207" si="11">CONVERT(D196,"F","C")</f>
        <v>12.333333333333334</v>
      </c>
    </row>
    <row r="197" spans="1:14" x14ac:dyDescent="0.25">
      <c r="A197" s="1">
        <v>44368</v>
      </c>
      <c r="B197" t="s">
        <v>27</v>
      </c>
      <c r="C197" t="s">
        <v>20</v>
      </c>
      <c r="D197">
        <v>63.9</v>
      </c>
      <c r="E197">
        <v>735</v>
      </c>
      <c r="F197">
        <v>0.97099999999999997</v>
      </c>
      <c r="G197">
        <v>9.24</v>
      </c>
      <c r="H197">
        <v>155.9</v>
      </c>
      <c r="I197">
        <v>134.30000000000001</v>
      </c>
      <c r="J197">
        <v>101.3</v>
      </c>
      <c r="K197">
        <v>0.08</v>
      </c>
      <c r="L197">
        <v>7.7</v>
      </c>
      <c r="M197">
        <v>-41.5</v>
      </c>
      <c r="N197" s="2">
        <f t="shared" si="11"/>
        <v>17.722222222222221</v>
      </c>
    </row>
    <row r="198" spans="1:14" x14ac:dyDescent="0.25">
      <c r="A198" s="1">
        <v>44396</v>
      </c>
      <c r="B198" t="s">
        <v>27</v>
      </c>
      <c r="C198" t="s">
        <v>20</v>
      </c>
      <c r="D198">
        <v>69.400000000000006</v>
      </c>
      <c r="E198">
        <v>744</v>
      </c>
      <c r="F198">
        <v>0.81</v>
      </c>
      <c r="G198">
        <v>7.24</v>
      </c>
      <c r="H198">
        <v>157.19999999999999</v>
      </c>
      <c r="I198">
        <v>144.30000000000001</v>
      </c>
      <c r="J198">
        <v>102.1</v>
      </c>
      <c r="K198">
        <v>0.08</v>
      </c>
      <c r="L198">
        <v>7.37</v>
      </c>
      <c r="M198">
        <v>-23.6</v>
      </c>
      <c r="N198" s="2">
        <f t="shared" si="11"/>
        <v>20.777777777777782</v>
      </c>
    </row>
    <row r="199" spans="1:14" x14ac:dyDescent="0.25">
      <c r="A199" s="1">
        <v>44431</v>
      </c>
      <c r="B199" t="s">
        <v>27</v>
      </c>
      <c r="C199" t="s">
        <v>20</v>
      </c>
      <c r="D199">
        <v>74</v>
      </c>
      <c r="E199">
        <v>739</v>
      </c>
      <c r="F199">
        <v>0.65500000000000003</v>
      </c>
      <c r="G199">
        <v>6</v>
      </c>
      <c r="H199">
        <v>157.5</v>
      </c>
      <c r="I199">
        <v>153</v>
      </c>
      <c r="J199">
        <v>102</v>
      </c>
      <c r="K199">
        <v>0.08</v>
      </c>
      <c r="L199">
        <v>7.23</v>
      </c>
      <c r="M199">
        <v>-14.4</v>
      </c>
      <c r="N199" s="2">
        <f t="shared" si="11"/>
        <v>23.333333333333332</v>
      </c>
    </row>
    <row r="200" spans="1:14" x14ac:dyDescent="0.25">
      <c r="A200" s="1">
        <v>44468</v>
      </c>
      <c r="B200" t="s">
        <v>27</v>
      </c>
      <c r="C200" t="s">
        <v>20</v>
      </c>
      <c r="D200">
        <v>70</v>
      </c>
      <c r="E200">
        <v>746</v>
      </c>
      <c r="F200">
        <v>0.69099999999999995</v>
      </c>
      <c r="G200">
        <v>6.19</v>
      </c>
      <c r="H200">
        <v>147.9</v>
      </c>
      <c r="I200">
        <v>137</v>
      </c>
      <c r="J200">
        <v>96</v>
      </c>
      <c r="K200">
        <v>7.0000000000000007E-2</v>
      </c>
      <c r="L200">
        <v>7.45</v>
      </c>
      <c r="M200">
        <v>-28</v>
      </c>
      <c r="N200" s="2">
        <f t="shared" si="11"/>
        <v>21.111111111111111</v>
      </c>
    </row>
    <row r="201" spans="1:14" x14ac:dyDescent="0.25">
      <c r="A201" s="1">
        <v>44683</v>
      </c>
      <c r="B201" t="s">
        <v>27</v>
      </c>
      <c r="C201" t="s">
        <v>20</v>
      </c>
      <c r="D201">
        <v>51</v>
      </c>
      <c r="E201">
        <v>744</v>
      </c>
      <c r="F201">
        <v>0.87</v>
      </c>
      <c r="G201">
        <v>9.57</v>
      </c>
      <c r="H201">
        <v>158.69999999999999</v>
      </c>
      <c r="I201">
        <v>116</v>
      </c>
      <c r="J201">
        <v>103.2</v>
      </c>
      <c r="K201">
        <v>0.08</v>
      </c>
      <c r="L201">
        <v>8.41</v>
      </c>
      <c r="M201">
        <v>-117</v>
      </c>
      <c r="N201" s="2">
        <f t="shared" si="11"/>
        <v>10.555555555555555</v>
      </c>
    </row>
    <row r="202" spans="1:14" x14ac:dyDescent="0.25">
      <c r="A202" s="1">
        <v>44719</v>
      </c>
      <c r="B202" t="s">
        <v>27</v>
      </c>
      <c r="C202" t="s">
        <v>20</v>
      </c>
      <c r="D202">
        <v>59</v>
      </c>
      <c r="E202">
        <v>745</v>
      </c>
      <c r="F202">
        <v>0.89</v>
      </c>
      <c r="G202">
        <v>8.9</v>
      </c>
      <c r="H202">
        <v>155</v>
      </c>
      <c r="I202">
        <v>125.5</v>
      </c>
      <c r="J202">
        <v>100.8</v>
      </c>
      <c r="K202">
        <v>0.08</v>
      </c>
      <c r="L202">
        <v>8.6300000000000008</v>
      </c>
      <c r="M202">
        <v>-130</v>
      </c>
      <c r="N202" s="2">
        <f t="shared" si="11"/>
        <v>15</v>
      </c>
    </row>
    <row r="203" spans="1:14" x14ac:dyDescent="0.25">
      <c r="A203" s="1">
        <v>44768</v>
      </c>
      <c r="B203" t="s">
        <v>27</v>
      </c>
      <c r="C203" t="s">
        <v>20</v>
      </c>
      <c r="D203">
        <v>71.099999999999994</v>
      </c>
      <c r="E203">
        <v>745.7</v>
      </c>
      <c r="F203">
        <v>0.81200000000000006</v>
      </c>
      <c r="G203">
        <v>7.1</v>
      </c>
      <c r="H203">
        <v>156.30000000000001</v>
      </c>
      <c r="I203">
        <v>146.4</v>
      </c>
      <c r="J203">
        <v>101.6</v>
      </c>
      <c r="K203">
        <v>0.08</v>
      </c>
      <c r="L203">
        <v>7.8</v>
      </c>
      <c r="M203">
        <v>-91</v>
      </c>
      <c r="N203" s="2">
        <f t="shared" si="11"/>
        <v>21.722222222222218</v>
      </c>
    </row>
    <row r="204" spans="1:14" x14ac:dyDescent="0.25">
      <c r="A204" s="1">
        <v>44802</v>
      </c>
      <c r="B204" t="s">
        <v>27</v>
      </c>
      <c r="C204" t="s">
        <v>20</v>
      </c>
      <c r="D204">
        <v>75</v>
      </c>
      <c r="E204">
        <v>747</v>
      </c>
      <c r="F204">
        <v>0.63800000000000001</v>
      </c>
      <c r="G204">
        <v>5.35</v>
      </c>
      <c r="H204">
        <v>161.69999999999999</v>
      </c>
      <c r="I204">
        <v>158.9</v>
      </c>
      <c r="J204">
        <v>105.1</v>
      </c>
      <c r="K204">
        <v>0.08</v>
      </c>
      <c r="L204">
        <v>7.78</v>
      </c>
      <c r="M204">
        <v>-85.8</v>
      </c>
      <c r="N204" s="2">
        <f t="shared" si="11"/>
        <v>23.888888888888889</v>
      </c>
    </row>
    <row r="205" spans="1:14" x14ac:dyDescent="0.25">
      <c r="A205" s="1">
        <v>44840</v>
      </c>
      <c r="B205" t="s">
        <v>27</v>
      </c>
      <c r="C205" t="s">
        <v>20</v>
      </c>
      <c r="D205">
        <v>61.8</v>
      </c>
      <c r="E205">
        <v>744.8</v>
      </c>
      <c r="F205">
        <v>0.64200000000000002</v>
      </c>
      <c r="G205">
        <v>6.27</v>
      </c>
      <c r="H205">
        <v>159.19999999999999</v>
      </c>
      <c r="I205">
        <v>133.6</v>
      </c>
      <c r="J205">
        <v>103.5</v>
      </c>
      <c r="K205">
        <v>0.08</v>
      </c>
      <c r="L205">
        <v>7.39</v>
      </c>
      <c r="M205">
        <v>-62.4</v>
      </c>
      <c r="N205" s="2">
        <f t="shared" si="11"/>
        <v>16.555555555555554</v>
      </c>
    </row>
    <row r="206" spans="1:14" x14ac:dyDescent="0.25">
      <c r="A206" s="1">
        <v>45055</v>
      </c>
      <c r="B206" t="s">
        <v>27</v>
      </c>
      <c r="C206" t="s">
        <v>20</v>
      </c>
      <c r="D206">
        <v>54.9</v>
      </c>
      <c r="E206">
        <v>742.5</v>
      </c>
      <c r="F206">
        <v>1.0329999999999999</v>
      </c>
      <c r="G206">
        <v>10.95</v>
      </c>
      <c r="H206">
        <v>159.80000000000001</v>
      </c>
      <c r="I206">
        <v>122.4</v>
      </c>
      <c r="L206">
        <v>8.35</v>
      </c>
      <c r="M206">
        <v>-72</v>
      </c>
      <c r="N206" s="2">
        <f t="shared" si="11"/>
        <v>12.722222222222221</v>
      </c>
    </row>
    <row r="207" spans="1:14" x14ac:dyDescent="0.25">
      <c r="A207" s="1">
        <v>45125</v>
      </c>
      <c r="B207" t="s">
        <v>27</v>
      </c>
      <c r="C207" t="s">
        <v>20</v>
      </c>
      <c r="D207">
        <v>71.7</v>
      </c>
      <c r="E207">
        <v>744.5</v>
      </c>
      <c r="F207">
        <v>85.2</v>
      </c>
      <c r="G207">
        <v>7.42</v>
      </c>
      <c r="H207">
        <v>158.69999999999999</v>
      </c>
      <c r="I207">
        <v>149.6</v>
      </c>
      <c r="J207">
        <v>103.1</v>
      </c>
      <c r="K207">
        <v>0.08</v>
      </c>
      <c r="L207">
        <v>7.61</v>
      </c>
      <c r="M207">
        <v>-36.200000000000003</v>
      </c>
      <c r="N207" s="2">
        <f t="shared" si="11"/>
        <v>22.055555555555557</v>
      </c>
    </row>
    <row r="208" spans="1:14" x14ac:dyDescent="0.25">
      <c r="A208" s="1">
        <v>45197</v>
      </c>
      <c r="B208" t="s">
        <v>27</v>
      </c>
      <c r="C208" t="s">
        <v>20</v>
      </c>
      <c r="D208">
        <f>CONVERT(N208,"C","F")</f>
        <v>66.38</v>
      </c>
      <c r="E208">
        <v>1004.2</v>
      </c>
      <c r="F208">
        <v>78.5</v>
      </c>
      <c r="G208">
        <v>7.18</v>
      </c>
      <c r="H208">
        <v>145.6</v>
      </c>
      <c r="K208">
        <v>7.0000000000000007E-2</v>
      </c>
      <c r="L208">
        <v>7.46</v>
      </c>
      <c r="M208">
        <v>-25.6</v>
      </c>
      <c r="N208">
        <v>19.100000000000001</v>
      </c>
    </row>
    <row r="209" spans="1:14" x14ac:dyDescent="0.25">
      <c r="A209" s="1">
        <v>44431</v>
      </c>
      <c r="B209" t="s">
        <v>27</v>
      </c>
      <c r="C209" t="s">
        <v>23</v>
      </c>
      <c r="D209">
        <v>79</v>
      </c>
      <c r="E209">
        <v>739</v>
      </c>
      <c r="F209">
        <v>0.8</v>
      </c>
      <c r="G209">
        <v>6.5</v>
      </c>
      <c r="H209">
        <v>158</v>
      </c>
      <c r="I209">
        <v>162</v>
      </c>
      <c r="J209">
        <v>103</v>
      </c>
      <c r="K209">
        <v>0.08</v>
      </c>
      <c r="L209">
        <v>8.08</v>
      </c>
      <c r="M209">
        <v>-6.5</v>
      </c>
      <c r="N209" s="2">
        <f>CONVERT(D209,"F","C")</f>
        <v>26.111111111111111</v>
      </c>
    </row>
    <row r="210" spans="1:14" x14ac:dyDescent="0.25">
      <c r="A210" s="1">
        <v>44719</v>
      </c>
      <c r="B210" t="s">
        <v>27</v>
      </c>
      <c r="C210" t="s">
        <v>23</v>
      </c>
      <c r="D210">
        <v>74.8</v>
      </c>
      <c r="E210">
        <v>745</v>
      </c>
      <c r="F210">
        <v>0.72400000000000009</v>
      </c>
      <c r="G210">
        <v>6.12</v>
      </c>
      <c r="H210">
        <v>158.6</v>
      </c>
      <c r="I210">
        <v>154.9</v>
      </c>
      <c r="J210">
        <v>103.1</v>
      </c>
      <c r="K210">
        <v>0.08</v>
      </c>
      <c r="L210">
        <v>8.1</v>
      </c>
      <c r="M210">
        <v>-108</v>
      </c>
      <c r="N210" s="2">
        <f>CONVERT(D210,"F","C")</f>
        <v>23.777777777777775</v>
      </c>
    </row>
    <row r="211" spans="1:14" x14ac:dyDescent="0.25">
      <c r="A211" s="1">
        <v>44802</v>
      </c>
      <c r="B211" t="s">
        <v>27</v>
      </c>
      <c r="C211" t="s">
        <v>23</v>
      </c>
      <c r="D211">
        <v>79.400000000000006</v>
      </c>
      <c r="E211">
        <v>747.8</v>
      </c>
      <c r="F211">
        <v>0.70799999999999996</v>
      </c>
      <c r="G211">
        <v>5.72</v>
      </c>
      <c r="H211">
        <v>164.7</v>
      </c>
      <c r="I211">
        <v>169</v>
      </c>
      <c r="J211">
        <v>107.1</v>
      </c>
      <c r="K211">
        <v>0.08</v>
      </c>
      <c r="L211">
        <v>8.75</v>
      </c>
      <c r="M211">
        <v>-142.5</v>
      </c>
      <c r="N211" s="2">
        <f>CONVERT(D211,"F","C")</f>
        <v>26.333333333333336</v>
      </c>
    </row>
    <row r="212" spans="1:14" x14ac:dyDescent="0.25">
      <c r="A212" s="1">
        <v>44840</v>
      </c>
      <c r="B212" t="s">
        <v>27</v>
      </c>
      <c r="C212" t="s">
        <v>23</v>
      </c>
      <c r="D212">
        <v>62.1</v>
      </c>
      <c r="E212">
        <v>744.4</v>
      </c>
      <c r="F212">
        <v>0.69700000000000006</v>
      </c>
      <c r="G212">
        <v>6.77</v>
      </c>
      <c r="H212">
        <v>159.30000000000001</v>
      </c>
      <c r="I212">
        <v>134</v>
      </c>
      <c r="J212">
        <v>103.5</v>
      </c>
      <c r="K212">
        <v>0.08</v>
      </c>
      <c r="L212">
        <v>7.37</v>
      </c>
      <c r="M212">
        <v>-61.2</v>
      </c>
      <c r="N212" s="2">
        <f>CONVERT(D212,"F","C")</f>
        <v>16.722222222222221</v>
      </c>
    </row>
    <row r="213" spans="1:14" x14ac:dyDescent="0.25">
      <c r="A213" s="1">
        <v>45055</v>
      </c>
      <c r="B213" t="s">
        <v>27</v>
      </c>
      <c r="C213" t="s">
        <v>23</v>
      </c>
      <c r="D213">
        <v>61.7</v>
      </c>
      <c r="E213">
        <v>742.8</v>
      </c>
      <c r="F213">
        <v>0.96</v>
      </c>
      <c r="G213">
        <v>9.36</v>
      </c>
      <c r="H213">
        <v>159.80000000000001</v>
      </c>
      <c r="I213">
        <v>134.30000000000001</v>
      </c>
      <c r="L213">
        <v>7.86</v>
      </c>
      <c r="M213">
        <v>-44</v>
      </c>
      <c r="N213" s="2">
        <f>CONVERT(D213,"F","C")</f>
        <v>16.5</v>
      </c>
    </row>
    <row r="214" spans="1:14" x14ac:dyDescent="0.25">
      <c r="A214" s="1">
        <v>45197</v>
      </c>
      <c r="B214" t="s">
        <v>27</v>
      </c>
      <c r="C214" t="s">
        <v>23</v>
      </c>
      <c r="D214">
        <f>CONVERT(N214,"C","F")</f>
        <v>66.38</v>
      </c>
      <c r="E214">
        <v>1004.3</v>
      </c>
      <c r="F214">
        <v>79.8</v>
      </c>
      <c r="G214">
        <v>7.32</v>
      </c>
      <c r="H214">
        <v>145.80000000000001</v>
      </c>
      <c r="K214">
        <v>7.0000000000000007E-2</v>
      </c>
      <c r="L214">
        <v>7.72</v>
      </c>
      <c r="M214">
        <v>-39.6</v>
      </c>
      <c r="N214">
        <v>19.100000000000001</v>
      </c>
    </row>
    <row r="215" spans="1:14" x14ac:dyDescent="0.25">
      <c r="A215" s="1">
        <v>44802</v>
      </c>
      <c r="B215" t="s">
        <v>27</v>
      </c>
      <c r="C215" t="s">
        <v>34</v>
      </c>
      <c r="D215">
        <v>79.400000000000006</v>
      </c>
      <c r="E215">
        <v>747</v>
      </c>
      <c r="F215">
        <v>0.72</v>
      </c>
      <c r="G215">
        <v>5.78</v>
      </c>
      <c r="H215">
        <v>164.7</v>
      </c>
      <c r="I215">
        <v>168.9</v>
      </c>
      <c r="J215">
        <v>107.1</v>
      </c>
      <c r="K215">
        <v>0.08</v>
      </c>
      <c r="L215">
        <v>8.74</v>
      </c>
      <c r="M215">
        <v>-141</v>
      </c>
      <c r="N215" s="2">
        <f t="shared" ref="N215:N224" si="12">CONVERT(D215,"F","C")</f>
        <v>26.333333333333336</v>
      </c>
    </row>
    <row r="216" spans="1:14" x14ac:dyDescent="0.25">
      <c r="A216" s="1">
        <v>44368</v>
      </c>
      <c r="B216" t="s">
        <v>30</v>
      </c>
      <c r="C216" t="s">
        <v>17</v>
      </c>
      <c r="D216">
        <v>76</v>
      </c>
      <c r="E216">
        <v>735</v>
      </c>
      <c r="F216">
        <v>0.82</v>
      </c>
      <c r="G216">
        <v>6.88</v>
      </c>
      <c r="H216">
        <v>158.5</v>
      </c>
      <c r="I216">
        <v>156.80000000000001</v>
      </c>
      <c r="J216">
        <v>103</v>
      </c>
      <c r="K216">
        <v>0.08</v>
      </c>
      <c r="L216">
        <v>7.68</v>
      </c>
      <c r="M216">
        <v>-41</v>
      </c>
      <c r="N216" s="2">
        <f t="shared" si="12"/>
        <v>24.444444444444443</v>
      </c>
    </row>
    <row r="217" spans="1:14" x14ac:dyDescent="0.25">
      <c r="A217" s="1">
        <v>44396</v>
      </c>
      <c r="B217" t="s">
        <v>30</v>
      </c>
      <c r="C217" t="s">
        <v>17</v>
      </c>
      <c r="D217">
        <v>81.900000000000006</v>
      </c>
      <c r="E217">
        <v>744.2</v>
      </c>
      <c r="F217">
        <v>0.79099999999999993</v>
      </c>
      <c r="G217">
        <v>6.26</v>
      </c>
      <c r="H217">
        <v>161.5</v>
      </c>
      <c r="I217">
        <v>168.2</v>
      </c>
      <c r="J217">
        <v>105</v>
      </c>
      <c r="K217">
        <v>0.08</v>
      </c>
      <c r="L217">
        <v>7.88</v>
      </c>
      <c r="M217">
        <v>-53.7</v>
      </c>
      <c r="N217" s="2">
        <f t="shared" si="12"/>
        <v>27.722222222222225</v>
      </c>
    </row>
    <row r="218" spans="1:14" x14ac:dyDescent="0.25">
      <c r="A218" s="1">
        <v>44431</v>
      </c>
      <c r="B218" t="s">
        <v>30</v>
      </c>
      <c r="C218" t="s">
        <v>17</v>
      </c>
      <c r="D218">
        <v>79</v>
      </c>
      <c r="E218">
        <v>739</v>
      </c>
      <c r="F218">
        <v>0.73499999999999999</v>
      </c>
      <c r="G218">
        <v>5.94</v>
      </c>
      <c r="H218">
        <v>160</v>
      </c>
      <c r="I218">
        <v>165</v>
      </c>
      <c r="J218">
        <v>104</v>
      </c>
      <c r="K218">
        <v>0.08</v>
      </c>
      <c r="L218">
        <v>7.6</v>
      </c>
      <c r="M218">
        <v>-37</v>
      </c>
      <c r="N218" s="2">
        <f t="shared" si="12"/>
        <v>26.111111111111111</v>
      </c>
    </row>
    <row r="219" spans="1:14" x14ac:dyDescent="0.25">
      <c r="A219" s="1">
        <v>44468</v>
      </c>
      <c r="B219" t="s">
        <v>30</v>
      </c>
      <c r="C219" t="s">
        <v>17</v>
      </c>
      <c r="D219">
        <v>70</v>
      </c>
      <c r="E219">
        <v>746</v>
      </c>
      <c r="F219">
        <v>0.70099999999999996</v>
      </c>
      <c r="G219">
        <v>6.22</v>
      </c>
      <c r="H219">
        <v>148.4</v>
      </c>
      <c r="I219">
        <v>137.5</v>
      </c>
      <c r="J219">
        <v>96.5</v>
      </c>
      <c r="K219">
        <v>7.0000000000000007E-2</v>
      </c>
      <c r="L219">
        <v>7.3</v>
      </c>
      <c r="M219">
        <v>-19.7</v>
      </c>
      <c r="N219" s="2">
        <f t="shared" si="12"/>
        <v>21.111111111111111</v>
      </c>
    </row>
    <row r="220" spans="1:14" x14ac:dyDescent="0.25">
      <c r="A220" s="1">
        <v>44683</v>
      </c>
      <c r="B220" t="s">
        <v>30</v>
      </c>
      <c r="C220" t="s">
        <v>17</v>
      </c>
      <c r="D220">
        <v>55.4</v>
      </c>
      <c r="E220">
        <v>743</v>
      </c>
      <c r="F220">
        <v>0.86</v>
      </c>
      <c r="G220">
        <v>9.0399999999999991</v>
      </c>
      <c r="H220">
        <v>158.69999999999999</v>
      </c>
      <c r="I220">
        <v>122</v>
      </c>
      <c r="J220">
        <v>103.1</v>
      </c>
      <c r="K220">
        <v>0.08</v>
      </c>
      <c r="L220">
        <v>8.27</v>
      </c>
      <c r="M220">
        <v>-110</v>
      </c>
      <c r="N220" s="2">
        <f t="shared" si="12"/>
        <v>12.999999999999998</v>
      </c>
    </row>
    <row r="221" spans="1:14" x14ac:dyDescent="0.25">
      <c r="A221" s="1">
        <v>44719</v>
      </c>
      <c r="B221" t="s">
        <v>30</v>
      </c>
      <c r="C221" t="s">
        <v>17</v>
      </c>
      <c r="D221">
        <v>75</v>
      </c>
      <c r="E221">
        <v>744</v>
      </c>
      <c r="F221">
        <v>0.79</v>
      </c>
      <c r="G221">
        <v>6.66</v>
      </c>
      <c r="H221">
        <v>160</v>
      </c>
      <c r="I221">
        <v>156</v>
      </c>
      <c r="J221">
        <v>104</v>
      </c>
      <c r="K221">
        <v>0.08</v>
      </c>
      <c r="L221">
        <v>8.33</v>
      </c>
      <c r="M221">
        <v>-117</v>
      </c>
      <c r="N221" s="2">
        <f t="shared" si="12"/>
        <v>23.888888888888889</v>
      </c>
    </row>
    <row r="222" spans="1:14" x14ac:dyDescent="0.25">
      <c r="A222" s="1">
        <v>44768</v>
      </c>
      <c r="B222" t="s">
        <v>30</v>
      </c>
      <c r="C222" t="s">
        <v>17</v>
      </c>
      <c r="D222">
        <v>81.8</v>
      </c>
      <c r="E222">
        <v>744</v>
      </c>
      <c r="F222">
        <v>0.73799999999999999</v>
      </c>
      <c r="G222">
        <v>5.79</v>
      </c>
      <c r="H222">
        <v>163.4</v>
      </c>
      <c r="I222">
        <v>171.7</v>
      </c>
      <c r="J222">
        <v>106.2</v>
      </c>
      <c r="K222">
        <v>0.08</v>
      </c>
      <c r="L222">
        <v>8.27</v>
      </c>
      <c r="M222">
        <v>-115</v>
      </c>
      <c r="N222" s="2">
        <f t="shared" si="12"/>
        <v>27.666666666666664</v>
      </c>
    </row>
    <row r="223" spans="1:14" x14ac:dyDescent="0.25">
      <c r="A223" s="1">
        <v>44840</v>
      </c>
      <c r="B223" t="s">
        <v>30</v>
      </c>
      <c r="C223" t="s">
        <v>17</v>
      </c>
      <c r="D223">
        <v>61.9</v>
      </c>
      <c r="E223">
        <v>744.8</v>
      </c>
      <c r="F223">
        <v>0.67700000000000005</v>
      </c>
      <c r="G223">
        <v>6.59</v>
      </c>
      <c r="H223">
        <v>160.9</v>
      </c>
      <c r="I223">
        <v>135.19999999999999</v>
      </c>
      <c r="J223">
        <v>104.5</v>
      </c>
      <c r="K223">
        <v>0.08</v>
      </c>
      <c r="L223">
        <v>7.48</v>
      </c>
      <c r="M223">
        <v>-70.599999999999994</v>
      </c>
      <c r="N223" s="2">
        <f t="shared" si="12"/>
        <v>16.611111111111111</v>
      </c>
    </row>
    <row r="224" spans="1:14" x14ac:dyDescent="0.25">
      <c r="A224" s="1">
        <v>45055</v>
      </c>
      <c r="B224" t="s">
        <v>30</v>
      </c>
      <c r="C224" t="s">
        <v>17</v>
      </c>
      <c r="D224">
        <v>57</v>
      </c>
      <c r="E224">
        <v>741.6</v>
      </c>
      <c r="F224">
        <v>1.087</v>
      </c>
      <c r="G224">
        <v>11.06</v>
      </c>
      <c r="H224">
        <v>161.1</v>
      </c>
      <c r="I224">
        <v>127.2</v>
      </c>
      <c r="L224">
        <v>7.84</v>
      </c>
      <c r="M224">
        <v>-99.1</v>
      </c>
      <c r="N224" s="2">
        <f t="shared" si="12"/>
        <v>13.888888888888889</v>
      </c>
    </row>
    <row r="225" spans="1:14" x14ac:dyDescent="0.25">
      <c r="A225" s="1">
        <v>45197</v>
      </c>
      <c r="B225" t="s">
        <v>30</v>
      </c>
      <c r="C225" t="s">
        <v>17</v>
      </c>
      <c r="D225">
        <f>CONVERT(N225,"C","F")</f>
        <v>66.38</v>
      </c>
      <c r="E225">
        <v>1003.6</v>
      </c>
      <c r="F225">
        <v>80</v>
      </c>
      <c r="G225">
        <v>7.26</v>
      </c>
      <c r="H225">
        <v>146.5</v>
      </c>
      <c r="K225">
        <v>7.0000000000000007E-2</v>
      </c>
      <c r="L225">
        <v>7.34</v>
      </c>
      <c r="M225">
        <v>-18.5</v>
      </c>
      <c r="N225">
        <v>19.100000000000001</v>
      </c>
    </row>
    <row r="226" spans="1:14" x14ac:dyDescent="0.25">
      <c r="A226" s="1">
        <v>44431</v>
      </c>
      <c r="B226" t="s">
        <v>30</v>
      </c>
      <c r="C226" t="s">
        <v>23</v>
      </c>
      <c r="D226">
        <v>79</v>
      </c>
      <c r="E226">
        <v>739</v>
      </c>
      <c r="F226">
        <v>0.75</v>
      </c>
      <c r="G226">
        <v>6</v>
      </c>
      <c r="H226">
        <v>159</v>
      </c>
      <c r="I226">
        <v>164</v>
      </c>
      <c r="J226">
        <v>103.5</v>
      </c>
      <c r="K226">
        <v>0.08</v>
      </c>
      <c r="L226">
        <v>7.68</v>
      </c>
      <c r="M226">
        <v>-41</v>
      </c>
      <c r="N226" s="2">
        <f>CONVERT(D226,"F","C")</f>
        <v>26.111111111111111</v>
      </c>
    </row>
    <row r="227" spans="1:14" x14ac:dyDescent="0.25">
      <c r="A227" s="1">
        <v>44802</v>
      </c>
      <c r="B227" t="s">
        <v>30</v>
      </c>
      <c r="C227" t="s">
        <v>23</v>
      </c>
      <c r="D227">
        <v>79</v>
      </c>
      <c r="E227">
        <v>747</v>
      </c>
      <c r="F227">
        <v>0.72499999999999998</v>
      </c>
      <c r="G227">
        <v>5.8</v>
      </c>
      <c r="H227">
        <v>165.3</v>
      </c>
      <c r="I227">
        <v>169.8</v>
      </c>
      <c r="J227">
        <v>107.4</v>
      </c>
      <c r="K227">
        <v>0.08</v>
      </c>
      <c r="L227">
        <v>8.6300000000000008</v>
      </c>
      <c r="M227">
        <v>-136</v>
      </c>
      <c r="N227" s="2">
        <f>CONVERT(D227,"F","C")</f>
        <v>26.111111111111111</v>
      </c>
    </row>
    <row r="228" spans="1:14" x14ac:dyDescent="0.25">
      <c r="A228" s="1">
        <v>45055</v>
      </c>
      <c r="B228" t="s">
        <v>30</v>
      </c>
      <c r="C228" t="s">
        <v>23</v>
      </c>
      <c r="D228">
        <v>63</v>
      </c>
      <c r="E228">
        <v>741.6</v>
      </c>
      <c r="F228">
        <v>1.0070000000000001</v>
      </c>
      <c r="G228">
        <v>9.75</v>
      </c>
      <c r="H228">
        <v>161.5</v>
      </c>
      <c r="I228">
        <v>136.69999999999999</v>
      </c>
      <c r="L228">
        <v>7.94</v>
      </c>
      <c r="M228">
        <v>-49.7</v>
      </c>
      <c r="N228" s="2">
        <f>CONVERT(D228,"F","C")</f>
        <v>17.222222222222221</v>
      </c>
    </row>
    <row r="229" spans="1:14" x14ac:dyDescent="0.25">
      <c r="A229" s="1">
        <v>45125</v>
      </c>
      <c r="B229" t="s">
        <v>30</v>
      </c>
      <c r="C229" t="s">
        <v>23</v>
      </c>
      <c r="D229">
        <v>80.900000000000006</v>
      </c>
      <c r="E229">
        <v>742.9</v>
      </c>
      <c r="F229">
        <v>94</v>
      </c>
      <c r="G229">
        <v>7.45</v>
      </c>
      <c r="H229">
        <v>158</v>
      </c>
      <c r="I229">
        <v>164.4</v>
      </c>
      <c r="J229">
        <v>102.7</v>
      </c>
      <c r="K229">
        <v>0.08</v>
      </c>
      <c r="L229">
        <v>7.7</v>
      </c>
      <c r="M229">
        <v>-47.6</v>
      </c>
      <c r="N229" s="2">
        <f>CONVERT(D229,"F","C")</f>
        <v>27.166666666666668</v>
      </c>
    </row>
    <row r="230" spans="1:14" x14ac:dyDescent="0.25">
      <c r="A230" s="1">
        <v>45197</v>
      </c>
      <c r="B230" t="s">
        <v>30</v>
      </c>
      <c r="C230" t="s">
        <v>23</v>
      </c>
      <c r="D230">
        <f>CONVERT(N230,"C","F")</f>
        <v>66.2</v>
      </c>
      <c r="E230">
        <v>1003.5</v>
      </c>
      <c r="F230">
        <v>80</v>
      </c>
      <c r="G230">
        <v>7.34</v>
      </c>
      <c r="H230">
        <v>146.5</v>
      </c>
      <c r="K230">
        <v>7.0000000000000007E-2</v>
      </c>
      <c r="L230">
        <v>7.34</v>
      </c>
      <c r="M230">
        <v>-18.5</v>
      </c>
      <c r="N230">
        <v>19</v>
      </c>
    </row>
    <row r="231" spans="1:14" x14ac:dyDescent="0.25">
      <c r="A231" s="1">
        <v>44802</v>
      </c>
      <c r="B231" t="s">
        <v>30</v>
      </c>
      <c r="C231" t="s">
        <v>34</v>
      </c>
      <c r="D231">
        <v>79</v>
      </c>
      <c r="E231">
        <v>747</v>
      </c>
      <c r="F231">
        <v>0.67799999999999994</v>
      </c>
      <c r="G231">
        <v>5.48</v>
      </c>
      <c r="H231">
        <v>165.4</v>
      </c>
      <c r="I231">
        <v>169.5</v>
      </c>
      <c r="J231">
        <v>107.5</v>
      </c>
      <c r="K231">
        <v>0.08</v>
      </c>
      <c r="L231">
        <v>8.36</v>
      </c>
      <c r="M231">
        <v>-119</v>
      </c>
      <c r="N231" s="2">
        <f t="shared" ref="N231:N244" si="13">CONVERT(D231,"F","C")</f>
        <v>26.111111111111111</v>
      </c>
    </row>
    <row r="232" spans="1:14" x14ac:dyDescent="0.25">
      <c r="A232" s="1">
        <v>45125</v>
      </c>
      <c r="B232" t="s">
        <v>30</v>
      </c>
      <c r="C232" t="s">
        <v>34</v>
      </c>
      <c r="D232">
        <v>80.7</v>
      </c>
      <c r="E232">
        <v>742</v>
      </c>
      <c r="F232">
        <v>92</v>
      </c>
      <c r="G232">
        <v>7.33</v>
      </c>
      <c r="H232">
        <v>158</v>
      </c>
      <c r="I232">
        <v>164.1</v>
      </c>
      <c r="J232">
        <v>102.7</v>
      </c>
      <c r="K232">
        <v>0.08</v>
      </c>
      <c r="L232">
        <v>7.81</v>
      </c>
      <c r="M232">
        <v>-47.5</v>
      </c>
      <c r="N232" s="2">
        <f t="shared" si="13"/>
        <v>27.055555555555557</v>
      </c>
    </row>
    <row r="233" spans="1:14" x14ac:dyDescent="0.25">
      <c r="A233" s="1">
        <v>44318</v>
      </c>
      <c r="B233" t="s">
        <v>31</v>
      </c>
      <c r="C233" t="s">
        <v>17</v>
      </c>
      <c r="D233">
        <v>56</v>
      </c>
      <c r="E233">
        <v>738</v>
      </c>
      <c r="F233">
        <v>0.9</v>
      </c>
      <c r="G233">
        <v>9.2899999999999991</v>
      </c>
      <c r="H233">
        <v>155</v>
      </c>
      <c r="I233">
        <v>121.4</v>
      </c>
      <c r="J233">
        <v>101</v>
      </c>
      <c r="K233">
        <v>7.0000000000000007E-2</v>
      </c>
      <c r="L233">
        <v>7.6</v>
      </c>
      <c r="M233">
        <v>-38</v>
      </c>
      <c r="N233" s="2">
        <f t="shared" si="13"/>
        <v>13.333333333333332</v>
      </c>
    </row>
    <row r="234" spans="1:14" x14ac:dyDescent="0.25">
      <c r="A234" s="1">
        <v>44368</v>
      </c>
      <c r="B234" t="s">
        <v>31</v>
      </c>
      <c r="C234" t="s">
        <v>17</v>
      </c>
      <c r="D234">
        <v>76</v>
      </c>
      <c r="E234">
        <v>735</v>
      </c>
      <c r="F234">
        <v>0.85499999999999998</v>
      </c>
      <c r="G234">
        <v>7.15</v>
      </c>
      <c r="H234">
        <v>158</v>
      </c>
      <c r="I234">
        <v>156.4</v>
      </c>
      <c r="J234">
        <v>102.7</v>
      </c>
      <c r="K234">
        <v>0.08</v>
      </c>
      <c r="L234">
        <v>7.61</v>
      </c>
      <c r="M234">
        <v>-37</v>
      </c>
      <c r="N234" s="2">
        <f t="shared" si="13"/>
        <v>24.444444444444443</v>
      </c>
    </row>
    <row r="235" spans="1:14" x14ac:dyDescent="0.25">
      <c r="A235" s="1">
        <v>44396</v>
      </c>
      <c r="B235" t="s">
        <v>31</v>
      </c>
      <c r="C235" t="s">
        <v>17</v>
      </c>
      <c r="D235">
        <v>81.099999999999994</v>
      </c>
      <c r="E235">
        <v>744.9</v>
      </c>
      <c r="F235">
        <v>0.81299999999999994</v>
      </c>
      <c r="G235">
        <v>6.47</v>
      </c>
      <c r="H235">
        <v>160.80000000000001</v>
      </c>
      <c r="I235">
        <v>167.8</v>
      </c>
      <c r="J235">
        <v>104.5</v>
      </c>
      <c r="K235">
        <v>0.08</v>
      </c>
      <c r="L235">
        <v>8.0500000000000007</v>
      </c>
      <c r="M235">
        <v>-62.3</v>
      </c>
      <c r="N235" s="2">
        <f t="shared" si="13"/>
        <v>27.277777777777775</v>
      </c>
    </row>
    <row r="236" spans="1:14" x14ac:dyDescent="0.25">
      <c r="A236" s="1">
        <v>44431</v>
      </c>
      <c r="B236" t="s">
        <v>31</v>
      </c>
      <c r="C236" t="s">
        <v>17</v>
      </c>
      <c r="D236">
        <v>79</v>
      </c>
      <c r="E236">
        <v>739</v>
      </c>
      <c r="F236">
        <v>0.79</v>
      </c>
      <c r="G236">
        <v>6.35</v>
      </c>
      <c r="H236">
        <v>158</v>
      </c>
      <c r="I236">
        <v>163</v>
      </c>
      <c r="J236">
        <v>103</v>
      </c>
      <c r="K236">
        <v>0.08</v>
      </c>
      <c r="L236">
        <v>7.71</v>
      </c>
      <c r="M236">
        <v>-43.2</v>
      </c>
      <c r="N236" s="2">
        <f t="shared" si="13"/>
        <v>26.111111111111111</v>
      </c>
    </row>
    <row r="237" spans="1:14" x14ac:dyDescent="0.25">
      <c r="A237" s="1">
        <v>44468</v>
      </c>
      <c r="B237" t="s">
        <v>31</v>
      </c>
      <c r="C237" t="s">
        <v>17</v>
      </c>
      <c r="D237">
        <v>70.2</v>
      </c>
      <c r="E237">
        <v>746</v>
      </c>
      <c r="F237">
        <v>0.68</v>
      </c>
      <c r="G237">
        <v>6.08</v>
      </c>
      <c r="H237">
        <v>148</v>
      </c>
      <c r="I237">
        <v>137</v>
      </c>
      <c r="J237">
        <v>96.3</v>
      </c>
      <c r="K237">
        <v>7.0000000000000007E-2</v>
      </c>
      <c r="L237">
        <v>7.5</v>
      </c>
      <c r="M237">
        <v>-31</v>
      </c>
      <c r="N237" s="2">
        <f t="shared" si="13"/>
        <v>21.222222222222225</v>
      </c>
    </row>
    <row r="238" spans="1:14" x14ac:dyDescent="0.25">
      <c r="A238" s="1">
        <v>44683</v>
      </c>
      <c r="B238" t="s">
        <v>31</v>
      </c>
      <c r="C238" t="s">
        <v>17</v>
      </c>
      <c r="D238">
        <v>74.900000000000006</v>
      </c>
      <c r="E238">
        <v>745</v>
      </c>
      <c r="F238">
        <v>0.75900000000000001</v>
      </c>
      <c r="G238">
        <v>6.4</v>
      </c>
      <c r="H238">
        <v>159</v>
      </c>
      <c r="I238">
        <v>155.4</v>
      </c>
      <c r="J238">
        <v>103.3</v>
      </c>
      <c r="K238">
        <v>0.08</v>
      </c>
      <c r="L238">
        <v>8.1999999999999993</v>
      </c>
      <c r="M238">
        <v>-114</v>
      </c>
      <c r="N238" s="2">
        <f t="shared" si="13"/>
        <v>23.833333333333336</v>
      </c>
    </row>
    <row r="239" spans="1:14" x14ac:dyDescent="0.25">
      <c r="A239" s="1">
        <v>44719</v>
      </c>
      <c r="B239" t="s">
        <v>31</v>
      </c>
      <c r="C239" t="s">
        <v>17</v>
      </c>
      <c r="D239">
        <v>76</v>
      </c>
      <c r="E239">
        <v>735</v>
      </c>
      <c r="F239">
        <v>0.85499999999999998</v>
      </c>
      <c r="G239">
        <v>7.15</v>
      </c>
      <c r="H239">
        <v>158</v>
      </c>
      <c r="I239">
        <v>156.4</v>
      </c>
      <c r="J239">
        <v>102.7</v>
      </c>
      <c r="K239">
        <v>0.08</v>
      </c>
      <c r="L239">
        <v>7.61</v>
      </c>
      <c r="M239">
        <v>-37</v>
      </c>
      <c r="N239" s="2">
        <f t="shared" si="13"/>
        <v>24.444444444444443</v>
      </c>
    </row>
    <row r="240" spans="1:14" x14ac:dyDescent="0.25">
      <c r="A240" s="1">
        <v>44768</v>
      </c>
      <c r="B240" t="s">
        <v>31</v>
      </c>
      <c r="C240" t="s">
        <v>17</v>
      </c>
      <c r="D240">
        <v>81.8</v>
      </c>
      <c r="E240">
        <v>745.6</v>
      </c>
      <c r="F240">
        <v>0.74199999999999999</v>
      </c>
      <c r="G240">
        <v>5.83</v>
      </c>
      <c r="H240">
        <v>162.6</v>
      </c>
      <c r="I240">
        <v>170.9</v>
      </c>
      <c r="J240">
        <v>105.7</v>
      </c>
      <c r="K240">
        <v>0.08</v>
      </c>
      <c r="L240">
        <v>8.23</v>
      </c>
      <c r="M240">
        <v>-113.3</v>
      </c>
      <c r="N240" s="2">
        <f t="shared" si="13"/>
        <v>27.666666666666664</v>
      </c>
    </row>
    <row r="241" spans="1:14" x14ac:dyDescent="0.25">
      <c r="A241" s="1">
        <v>44802</v>
      </c>
      <c r="B241" t="s">
        <v>31</v>
      </c>
      <c r="C241" t="s">
        <v>17</v>
      </c>
      <c r="D241">
        <v>79.3</v>
      </c>
      <c r="E241">
        <v>747</v>
      </c>
      <c r="F241">
        <v>0.71199999999999997</v>
      </c>
      <c r="G241">
        <v>5.78</v>
      </c>
      <c r="H241">
        <v>164.6</v>
      </c>
      <c r="I241">
        <v>168.7</v>
      </c>
      <c r="J241">
        <v>107</v>
      </c>
      <c r="K241">
        <v>0.08</v>
      </c>
      <c r="L241">
        <v>8.65</v>
      </c>
      <c r="M241">
        <v>-137</v>
      </c>
      <c r="N241" s="2">
        <f t="shared" si="13"/>
        <v>26.277777777777775</v>
      </c>
    </row>
    <row r="242" spans="1:14" x14ac:dyDescent="0.25">
      <c r="A242" s="1">
        <v>44840</v>
      </c>
      <c r="B242" t="s">
        <v>31</v>
      </c>
      <c r="C242" t="s">
        <v>17</v>
      </c>
      <c r="D242">
        <v>62</v>
      </c>
      <c r="E242">
        <v>745.1</v>
      </c>
      <c r="F242">
        <v>0.65</v>
      </c>
      <c r="G242">
        <v>6.34</v>
      </c>
      <c r="H242">
        <v>159.80000000000001</v>
      </c>
      <c r="I242">
        <v>134.30000000000001</v>
      </c>
      <c r="J242">
        <v>103.9</v>
      </c>
      <c r="K242">
        <v>0.08</v>
      </c>
      <c r="L242">
        <v>7.39</v>
      </c>
      <c r="M242">
        <v>-62.5</v>
      </c>
      <c r="N242" s="2">
        <f t="shared" si="13"/>
        <v>16.666666666666668</v>
      </c>
    </row>
    <row r="243" spans="1:14" x14ac:dyDescent="0.25">
      <c r="A243" s="1">
        <v>45055</v>
      </c>
      <c r="B243" t="s">
        <v>31</v>
      </c>
      <c r="C243" t="s">
        <v>17</v>
      </c>
      <c r="D243">
        <v>58.5</v>
      </c>
      <c r="E243">
        <v>742.4</v>
      </c>
      <c r="F243">
        <v>1.022</v>
      </c>
      <c r="G243">
        <v>10.74</v>
      </c>
      <c r="H243">
        <v>162.5</v>
      </c>
      <c r="I243">
        <v>130.6</v>
      </c>
      <c r="L243">
        <v>8.5299999999999994</v>
      </c>
      <c r="M243">
        <v>-82.1</v>
      </c>
      <c r="N243" s="2">
        <f t="shared" si="13"/>
        <v>14.722222222222221</v>
      </c>
    </row>
    <row r="244" spans="1:14" x14ac:dyDescent="0.25">
      <c r="A244" s="1">
        <v>45125</v>
      </c>
      <c r="B244" t="s">
        <v>31</v>
      </c>
      <c r="C244" t="s">
        <v>17</v>
      </c>
      <c r="D244">
        <v>80.8</v>
      </c>
      <c r="E244">
        <v>744.1</v>
      </c>
      <c r="F244">
        <v>96</v>
      </c>
      <c r="G244">
        <v>7.65</v>
      </c>
      <c r="H244">
        <v>157.6</v>
      </c>
      <c r="I244">
        <v>164</v>
      </c>
      <c r="J244">
        <v>102.4</v>
      </c>
      <c r="K244">
        <v>0.08</v>
      </c>
      <c r="L244">
        <v>7.82</v>
      </c>
      <c r="M244">
        <v>-50</v>
      </c>
      <c r="N244" s="2">
        <f t="shared" si="13"/>
        <v>27.111111111111107</v>
      </c>
    </row>
    <row r="245" spans="1:14" x14ac:dyDescent="0.25">
      <c r="A245" s="1">
        <v>45197</v>
      </c>
      <c r="B245" t="s">
        <v>31</v>
      </c>
      <c r="C245" t="s">
        <v>17</v>
      </c>
      <c r="D245">
        <f>CONVERT(N245,"C","F")</f>
        <v>66.38</v>
      </c>
      <c r="E245">
        <v>1003.7</v>
      </c>
      <c r="F245">
        <v>79.3</v>
      </c>
      <c r="G245">
        <v>7.24</v>
      </c>
      <c r="H245">
        <v>146</v>
      </c>
      <c r="K245">
        <v>7.0000000000000007E-2</v>
      </c>
      <c r="L245">
        <v>7.29</v>
      </c>
      <c r="M245">
        <v>-18</v>
      </c>
      <c r="N245">
        <v>19.100000000000001</v>
      </c>
    </row>
    <row r="246" spans="1:14" x14ac:dyDescent="0.25">
      <c r="A246" s="1">
        <v>44318</v>
      </c>
      <c r="B246" t="s">
        <v>31</v>
      </c>
      <c r="C246" t="s">
        <v>20</v>
      </c>
      <c r="D246">
        <v>54</v>
      </c>
      <c r="E246">
        <v>738</v>
      </c>
      <c r="F246">
        <v>0.9</v>
      </c>
      <c r="G246">
        <v>9.67</v>
      </c>
      <c r="H246">
        <v>155.4</v>
      </c>
      <c r="I246">
        <v>118.3</v>
      </c>
      <c r="J246">
        <v>101</v>
      </c>
      <c r="K246">
        <v>7.0000000000000007E-2</v>
      </c>
      <c r="L246">
        <v>7.6</v>
      </c>
      <c r="M246">
        <v>-37</v>
      </c>
      <c r="N246" s="2">
        <f t="shared" ref="N246:N257" si="14">CONVERT(D246,"F","C")</f>
        <v>12.222222222222221</v>
      </c>
    </row>
    <row r="247" spans="1:14" x14ac:dyDescent="0.25">
      <c r="A247" s="1">
        <v>44368</v>
      </c>
      <c r="B247" t="s">
        <v>31</v>
      </c>
      <c r="C247" t="s">
        <v>20</v>
      </c>
      <c r="D247">
        <v>63.6</v>
      </c>
      <c r="E247">
        <v>735</v>
      </c>
      <c r="F247">
        <v>0.96</v>
      </c>
      <c r="G247">
        <v>9.16</v>
      </c>
      <c r="H247">
        <v>155.80000000000001</v>
      </c>
      <c r="I247">
        <v>133.5</v>
      </c>
      <c r="J247">
        <v>101.3</v>
      </c>
      <c r="K247">
        <v>0.08</v>
      </c>
      <c r="L247">
        <v>7.76</v>
      </c>
      <c r="M247">
        <v>-43.8</v>
      </c>
      <c r="N247" s="2">
        <f t="shared" si="14"/>
        <v>17.555555555555557</v>
      </c>
    </row>
    <row r="248" spans="1:14" x14ac:dyDescent="0.25">
      <c r="A248" s="1">
        <v>44396</v>
      </c>
      <c r="B248" t="s">
        <v>31</v>
      </c>
      <c r="C248" t="s">
        <v>20</v>
      </c>
      <c r="D248">
        <v>69</v>
      </c>
      <c r="E248">
        <v>744</v>
      </c>
      <c r="F248">
        <v>0.82700000000000007</v>
      </c>
      <c r="G248">
        <v>7.44</v>
      </c>
      <c r="H248">
        <v>156.6</v>
      </c>
      <c r="I248">
        <v>143.19999999999999</v>
      </c>
      <c r="J248">
        <v>108.8</v>
      </c>
      <c r="K248">
        <v>0.08</v>
      </c>
      <c r="L248">
        <v>7.57</v>
      </c>
      <c r="M248">
        <v>-35</v>
      </c>
      <c r="N248" s="2">
        <f t="shared" si="14"/>
        <v>20.555555555555554</v>
      </c>
    </row>
    <row r="249" spans="1:14" x14ac:dyDescent="0.25">
      <c r="A249" s="1">
        <v>44431</v>
      </c>
      <c r="B249" t="s">
        <v>31</v>
      </c>
      <c r="C249" t="s">
        <v>20</v>
      </c>
      <c r="D249">
        <v>74</v>
      </c>
      <c r="E249">
        <v>739</v>
      </c>
      <c r="F249">
        <v>0.65099999999999991</v>
      </c>
      <c r="G249">
        <v>5.5</v>
      </c>
      <c r="H249">
        <v>158</v>
      </c>
      <c r="I249">
        <v>134</v>
      </c>
      <c r="J249">
        <v>103</v>
      </c>
      <c r="K249">
        <v>0.08</v>
      </c>
      <c r="L249">
        <v>7.11</v>
      </c>
      <c r="M249">
        <v>-8</v>
      </c>
      <c r="N249" s="2">
        <f t="shared" si="14"/>
        <v>23.333333333333332</v>
      </c>
    </row>
    <row r="250" spans="1:14" x14ac:dyDescent="0.25">
      <c r="A250" s="1">
        <v>44468</v>
      </c>
      <c r="B250" t="s">
        <v>31</v>
      </c>
      <c r="C250" t="s">
        <v>20</v>
      </c>
      <c r="D250">
        <v>70</v>
      </c>
      <c r="E250">
        <v>746</v>
      </c>
      <c r="F250">
        <v>0.70599999999999996</v>
      </c>
      <c r="G250">
        <v>6.25</v>
      </c>
      <c r="H250">
        <v>148.19999999999999</v>
      </c>
      <c r="I250">
        <v>137.4</v>
      </c>
      <c r="J250">
        <v>96.3</v>
      </c>
      <c r="K250">
        <v>7.0000000000000007E-2</v>
      </c>
      <c r="L250">
        <v>7.46</v>
      </c>
      <c r="M250">
        <v>-28.4</v>
      </c>
      <c r="N250" s="2">
        <f t="shared" si="14"/>
        <v>21.111111111111111</v>
      </c>
    </row>
    <row r="251" spans="1:14" x14ac:dyDescent="0.25">
      <c r="A251" s="1">
        <v>44683</v>
      </c>
      <c r="B251" t="s">
        <v>31</v>
      </c>
      <c r="C251" t="s">
        <v>20</v>
      </c>
      <c r="D251">
        <v>60</v>
      </c>
      <c r="E251">
        <v>745</v>
      </c>
      <c r="F251">
        <v>0.94499999999999995</v>
      </c>
      <c r="G251">
        <v>9.4</v>
      </c>
      <c r="H251">
        <v>157</v>
      </c>
      <c r="I251">
        <v>128</v>
      </c>
      <c r="J251">
        <v>101.8</v>
      </c>
      <c r="K251">
        <v>0.08</v>
      </c>
      <c r="L251">
        <v>9.1199999999999992</v>
      </c>
      <c r="M251">
        <v>-160</v>
      </c>
      <c r="N251" s="2">
        <f t="shared" si="14"/>
        <v>15.555555555555555</v>
      </c>
    </row>
    <row r="252" spans="1:14" x14ac:dyDescent="0.25">
      <c r="A252" s="1">
        <v>44719</v>
      </c>
      <c r="B252" t="s">
        <v>31</v>
      </c>
      <c r="C252" t="s">
        <v>20</v>
      </c>
      <c r="D252">
        <v>63.6</v>
      </c>
      <c r="E252">
        <v>735</v>
      </c>
      <c r="F252">
        <v>0.96</v>
      </c>
      <c r="G252">
        <v>9.16</v>
      </c>
      <c r="H252">
        <v>155.80000000000001</v>
      </c>
      <c r="I252">
        <v>133.5</v>
      </c>
      <c r="J252">
        <v>101.3</v>
      </c>
      <c r="K252">
        <v>0.08</v>
      </c>
      <c r="L252">
        <v>7.76</v>
      </c>
      <c r="M252">
        <v>-43.8</v>
      </c>
      <c r="N252" s="2">
        <f t="shared" si="14"/>
        <v>17.555555555555557</v>
      </c>
    </row>
    <row r="253" spans="1:14" x14ac:dyDescent="0.25">
      <c r="A253" s="1">
        <v>44768</v>
      </c>
      <c r="B253" t="s">
        <v>31</v>
      </c>
      <c r="C253" t="s">
        <v>20</v>
      </c>
      <c r="D253">
        <v>70.2</v>
      </c>
      <c r="E253">
        <v>745.6</v>
      </c>
      <c r="F253">
        <v>0.86699999999999999</v>
      </c>
      <c r="G253">
        <v>7.69</v>
      </c>
      <c r="H253">
        <v>155.69999999999999</v>
      </c>
      <c r="I253">
        <v>144.4</v>
      </c>
      <c r="J253">
        <v>101.2</v>
      </c>
      <c r="K253">
        <v>0.08</v>
      </c>
      <c r="L253">
        <v>8.0399999999999991</v>
      </c>
      <c r="M253">
        <v>-100</v>
      </c>
      <c r="N253" s="2">
        <f t="shared" si="14"/>
        <v>21.222222222222225</v>
      </c>
    </row>
    <row r="254" spans="1:14" x14ac:dyDescent="0.25">
      <c r="A254" s="1">
        <v>44802</v>
      </c>
      <c r="B254" t="s">
        <v>31</v>
      </c>
      <c r="C254" t="s">
        <v>20</v>
      </c>
      <c r="D254">
        <v>74.599999999999994</v>
      </c>
      <c r="E254">
        <v>747</v>
      </c>
      <c r="F254">
        <v>0.64900000000000002</v>
      </c>
      <c r="G254">
        <v>5.49</v>
      </c>
      <c r="H254">
        <v>160.5</v>
      </c>
      <c r="I254">
        <v>156.80000000000001</v>
      </c>
      <c r="J254">
        <v>104</v>
      </c>
      <c r="K254">
        <v>0.08</v>
      </c>
      <c r="L254">
        <v>7.47</v>
      </c>
      <c r="M254">
        <v>-63</v>
      </c>
      <c r="N254" s="2">
        <f t="shared" si="14"/>
        <v>23.666666666666664</v>
      </c>
    </row>
    <row r="255" spans="1:14" x14ac:dyDescent="0.25">
      <c r="A255" s="1">
        <v>44840</v>
      </c>
      <c r="B255" t="s">
        <v>31</v>
      </c>
      <c r="C255" t="s">
        <v>20</v>
      </c>
      <c r="D255">
        <v>61.9</v>
      </c>
      <c r="E255">
        <v>745.2</v>
      </c>
      <c r="F255">
        <v>0.65400000000000003</v>
      </c>
      <c r="G255">
        <v>6.37</v>
      </c>
      <c r="H255">
        <v>159.4</v>
      </c>
      <c r="I255">
        <v>133.9</v>
      </c>
      <c r="J255">
        <v>103.6</v>
      </c>
      <c r="K255">
        <v>0.08</v>
      </c>
      <c r="L255">
        <v>7.4</v>
      </c>
      <c r="M255">
        <v>-63.4</v>
      </c>
      <c r="N255" s="2">
        <f t="shared" si="14"/>
        <v>16.611111111111111</v>
      </c>
    </row>
    <row r="256" spans="1:14" x14ac:dyDescent="0.25">
      <c r="A256" s="1">
        <v>45055</v>
      </c>
      <c r="B256" t="s">
        <v>31</v>
      </c>
      <c r="C256" t="s">
        <v>20</v>
      </c>
      <c r="D256">
        <v>55.2</v>
      </c>
      <c r="E256">
        <v>742.5</v>
      </c>
      <c r="F256">
        <v>1.097</v>
      </c>
      <c r="G256">
        <v>11.54</v>
      </c>
      <c r="H256">
        <v>160.6</v>
      </c>
      <c r="I256">
        <v>123.5</v>
      </c>
      <c r="L256">
        <v>8.84</v>
      </c>
      <c r="M256">
        <v>-100.5</v>
      </c>
      <c r="N256" s="2">
        <f t="shared" si="14"/>
        <v>12.888888888888889</v>
      </c>
    </row>
    <row r="257" spans="1:14" x14ac:dyDescent="0.25">
      <c r="A257" s="1">
        <v>45125</v>
      </c>
      <c r="B257" t="s">
        <v>31</v>
      </c>
      <c r="C257" t="s">
        <v>20</v>
      </c>
      <c r="D257">
        <v>71.599999999999994</v>
      </c>
      <c r="E257">
        <v>744</v>
      </c>
      <c r="F257">
        <v>101.2</v>
      </c>
      <c r="G257">
        <v>8.6999999999999993</v>
      </c>
      <c r="H257">
        <v>157.19999999999999</v>
      </c>
      <c r="I257">
        <v>148.19999999999999</v>
      </c>
      <c r="J257">
        <v>102.1</v>
      </c>
      <c r="K257">
        <v>0.08</v>
      </c>
      <c r="L257">
        <v>7.68</v>
      </c>
      <c r="M257">
        <v>-40.9</v>
      </c>
      <c r="N257" s="2">
        <f t="shared" si="14"/>
        <v>21.999999999999996</v>
      </c>
    </row>
    <row r="258" spans="1:14" x14ac:dyDescent="0.25">
      <c r="A258" s="1">
        <v>45197</v>
      </c>
      <c r="B258" t="s">
        <v>31</v>
      </c>
      <c r="C258" t="s">
        <v>20</v>
      </c>
      <c r="D258">
        <f>CONVERT(N258,"C","F")</f>
        <v>66.38</v>
      </c>
      <c r="E258">
        <v>1003.8</v>
      </c>
      <c r="F258">
        <v>78.7</v>
      </c>
      <c r="G258">
        <v>7.12</v>
      </c>
      <c r="H258">
        <v>146.1</v>
      </c>
      <c r="K258">
        <v>7.0000000000000007E-2</v>
      </c>
      <c r="L258">
        <v>7.28</v>
      </c>
      <c r="M258">
        <v>-15.8</v>
      </c>
      <c r="N258">
        <v>19.100000000000001</v>
      </c>
    </row>
    <row r="259" spans="1:14" x14ac:dyDescent="0.25">
      <c r="A259" s="1">
        <v>45055</v>
      </c>
      <c r="B259" t="s">
        <v>31</v>
      </c>
      <c r="C259" t="s">
        <v>23</v>
      </c>
      <c r="D259">
        <v>61.8</v>
      </c>
      <c r="E259">
        <v>742.4</v>
      </c>
      <c r="F259">
        <v>1.0149999999999999</v>
      </c>
      <c r="G259">
        <v>9.92</v>
      </c>
      <c r="H259">
        <v>160.6</v>
      </c>
      <c r="I259">
        <v>134.1</v>
      </c>
      <c r="L259">
        <v>7.92</v>
      </c>
      <c r="M259">
        <v>-45.2</v>
      </c>
      <c r="N259" s="2">
        <f>CONVERT(D259,"F","C")</f>
        <v>16.555555555555554</v>
      </c>
    </row>
    <row r="260" spans="1:14" x14ac:dyDescent="0.25">
      <c r="A260" s="1">
        <v>45125</v>
      </c>
      <c r="B260" t="s">
        <v>31</v>
      </c>
      <c r="C260" t="s">
        <v>23</v>
      </c>
      <c r="D260">
        <v>80.8</v>
      </c>
      <c r="E260">
        <v>744.1</v>
      </c>
      <c r="F260">
        <v>94.5</v>
      </c>
      <c r="G260">
        <v>7.5</v>
      </c>
      <c r="H260">
        <v>157.69999999999999</v>
      </c>
      <c r="I260">
        <v>164.1</v>
      </c>
      <c r="J260">
        <v>102.5</v>
      </c>
      <c r="K260">
        <v>0.08</v>
      </c>
      <c r="L260">
        <v>7.89</v>
      </c>
      <c r="M260">
        <v>-54.9</v>
      </c>
      <c r="N260" s="2">
        <f>CONVERT(D260,"F","C")</f>
        <v>27.111111111111107</v>
      </c>
    </row>
    <row r="261" spans="1:14" x14ac:dyDescent="0.25">
      <c r="A261" s="1">
        <v>45197</v>
      </c>
      <c r="B261" t="s">
        <v>31</v>
      </c>
      <c r="C261" t="s">
        <v>23</v>
      </c>
      <c r="D261">
        <f>CONVERT(N261,"C","F")</f>
        <v>66.38</v>
      </c>
      <c r="E261">
        <v>1004</v>
      </c>
      <c r="F261">
        <v>79.099999999999994</v>
      </c>
      <c r="G261">
        <v>7.23</v>
      </c>
      <c r="H261">
        <v>146</v>
      </c>
      <c r="K261">
        <v>7.0000000000000007E-2</v>
      </c>
      <c r="L261">
        <v>7.29</v>
      </c>
      <c r="M261">
        <v>-16</v>
      </c>
      <c r="N261">
        <v>19.100000000000001</v>
      </c>
    </row>
    <row r="262" spans="1:14" x14ac:dyDescent="0.25">
      <c r="A262" s="1">
        <v>44318</v>
      </c>
      <c r="B262" t="s">
        <v>31</v>
      </c>
      <c r="C262" t="s">
        <v>26</v>
      </c>
      <c r="D262">
        <v>50</v>
      </c>
      <c r="E262">
        <v>738</v>
      </c>
      <c r="F262">
        <v>0.92</v>
      </c>
      <c r="G262">
        <v>10.43</v>
      </c>
      <c r="H262">
        <v>154</v>
      </c>
      <c r="I262">
        <v>111</v>
      </c>
      <c r="J262">
        <v>101</v>
      </c>
      <c r="K262">
        <v>7.0000000000000007E-2</v>
      </c>
      <c r="L262">
        <v>7.6</v>
      </c>
      <c r="M262">
        <v>-34</v>
      </c>
      <c r="N262" s="2">
        <f t="shared" ref="N262:N273" si="15">CONVERT(D262,"F","C")</f>
        <v>10</v>
      </c>
    </row>
    <row r="263" spans="1:14" x14ac:dyDescent="0.25">
      <c r="A263" s="1">
        <v>44368</v>
      </c>
      <c r="B263" t="s">
        <v>31</v>
      </c>
      <c r="C263" t="s">
        <v>26</v>
      </c>
      <c r="D263">
        <v>52.6</v>
      </c>
      <c r="E263">
        <v>735</v>
      </c>
      <c r="F263">
        <v>0.82</v>
      </c>
      <c r="G263">
        <v>9.0500000000000007</v>
      </c>
      <c r="H263">
        <v>155.19999999999999</v>
      </c>
      <c r="I263">
        <v>115.4</v>
      </c>
      <c r="J263">
        <v>101.9</v>
      </c>
      <c r="K263">
        <v>7.0000000000000007E-2</v>
      </c>
      <c r="L263">
        <v>7.39</v>
      </c>
      <c r="M263">
        <v>-22.9</v>
      </c>
      <c r="N263" s="2">
        <f t="shared" si="15"/>
        <v>11.444444444444445</v>
      </c>
    </row>
    <row r="264" spans="1:14" x14ac:dyDescent="0.25">
      <c r="A264" s="1">
        <v>44396</v>
      </c>
      <c r="B264" t="s">
        <v>31</v>
      </c>
      <c r="C264" t="s">
        <v>26</v>
      </c>
      <c r="D264">
        <v>54.6</v>
      </c>
      <c r="E264">
        <v>744</v>
      </c>
      <c r="F264">
        <v>0.84200000000000008</v>
      </c>
      <c r="G264">
        <v>8.9700000000000006</v>
      </c>
      <c r="H264">
        <v>155.4</v>
      </c>
      <c r="I264">
        <v>118.3</v>
      </c>
      <c r="J264">
        <v>101</v>
      </c>
      <c r="K264">
        <v>7.0000000000000007E-2</v>
      </c>
      <c r="L264">
        <v>7.5</v>
      </c>
      <c r="M264">
        <v>-29.4</v>
      </c>
      <c r="N264" s="2">
        <f t="shared" si="15"/>
        <v>12.555555555555555</v>
      </c>
    </row>
    <row r="265" spans="1:14" x14ac:dyDescent="0.25">
      <c r="A265" s="1">
        <v>44431</v>
      </c>
      <c r="B265" t="s">
        <v>31</v>
      </c>
      <c r="C265" t="s">
        <v>26</v>
      </c>
      <c r="D265">
        <v>57</v>
      </c>
      <c r="E265">
        <v>739</v>
      </c>
      <c r="F265">
        <v>0.72</v>
      </c>
      <c r="G265">
        <v>7.5</v>
      </c>
      <c r="H265">
        <v>155</v>
      </c>
      <c r="I265">
        <v>123</v>
      </c>
      <c r="J265">
        <v>101</v>
      </c>
      <c r="K265">
        <v>0.08</v>
      </c>
      <c r="L265">
        <v>7.1</v>
      </c>
      <c r="M265">
        <v>-7.4</v>
      </c>
      <c r="N265" s="2">
        <f t="shared" si="15"/>
        <v>13.888888888888889</v>
      </c>
    </row>
    <row r="266" spans="1:14" x14ac:dyDescent="0.25">
      <c r="A266" s="1">
        <v>44468</v>
      </c>
      <c r="B266" t="s">
        <v>31</v>
      </c>
      <c r="C266" t="s">
        <v>26</v>
      </c>
      <c r="D266">
        <v>70</v>
      </c>
      <c r="E266">
        <v>746</v>
      </c>
      <c r="F266">
        <v>0.36699999999999999</v>
      </c>
      <c r="G266">
        <v>3.47</v>
      </c>
      <c r="H266">
        <v>154.5</v>
      </c>
      <c r="I266">
        <v>133</v>
      </c>
      <c r="J266">
        <v>100.3</v>
      </c>
      <c r="K266">
        <v>0.08</v>
      </c>
      <c r="L266">
        <v>6.95</v>
      </c>
      <c r="M266">
        <v>4.8</v>
      </c>
      <c r="N266" s="2">
        <f t="shared" si="15"/>
        <v>21.111111111111111</v>
      </c>
    </row>
    <row r="267" spans="1:14" x14ac:dyDescent="0.25">
      <c r="A267" s="1">
        <v>44683</v>
      </c>
      <c r="B267" t="s">
        <v>31</v>
      </c>
      <c r="C267" t="s">
        <v>26</v>
      </c>
      <c r="D267">
        <v>50</v>
      </c>
      <c r="E267">
        <v>745</v>
      </c>
      <c r="F267">
        <v>0.84</v>
      </c>
      <c r="G267">
        <v>9.4</v>
      </c>
      <c r="H267">
        <v>158</v>
      </c>
      <c r="I267">
        <v>113</v>
      </c>
      <c r="J267">
        <v>103</v>
      </c>
      <c r="K267">
        <v>0.08</v>
      </c>
      <c r="L267">
        <v>8.4</v>
      </c>
      <c r="M267">
        <v>-120</v>
      </c>
      <c r="N267" s="2">
        <f t="shared" si="15"/>
        <v>10</v>
      </c>
    </row>
    <row r="268" spans="1:14" x14ac:dyDescent="0.25">
      <c r="A268" s="1">
        <v>44719</v>
      </c>
      <c r="B268" t="s">
        <v>31</v>
      </c>
      <c r="C268" t="s">
        <v>26</v>
      </c>
      <c r="D268">
        <v>52.6</v>
      </c>
      <c r="E268">
        <v>735</v>
      </c>
      <c r="F268">
        <v>0.82</v>
      </c>
      <c r="G268">
        <v>9.0500000000000007</v>
      </c>
      <c r="H268">
        <v>155.19999999999999</v>
      </c>
      <c r="I268">
        <v>115.4</v>
      </c>
      <c r="J268">
        <v>101.9</v>
      </c>
      <c r="K268">
        <v>7.0000000000000007E-2</v>
      </c>
      <c r="L268">
        <v>7.39</v>
      </c>
      <c r="M268">
        <v>-22.9</v>
      </c>
      <c r="N268" s="2">
        <f t="shared" si="15"/>
        <v>11.444444444444445</v>
      </c>
    </row>
    <row r="269" spans="1:14" x14ac:dyDescent="0.25">
      <c r="A269" s="1">
        <v>44768</v>
      </c>
      <c r="B269" t="s">
        <v>31</v>
      </c>
      <c r="C269" t="s">
        <v>26</v>
      </c>
      <c r="D269">
        <v>52.9</v>
      </c>
      <c r="E269">
        <v>745.6</v>
      </c>
      <c r="F269">
        <v>0.69699999999999995</v>
      </c>
      <c r="G269">
        <v>7.58</v>
      </c>
      <c r="H269">
        <v>158.1</v>
      </c>
      <c r="I269">
        <v>118.1</v>
      </c>
      <c r="J269">
        <v>103.2</v>
      </c>
      <c r="K269">
        <v>0.08</v>
      </c>
      <c r="L269">
        <v>7.63</v>
      </c>
      <c r="M269">
        <v>-82.1</v>
      </c>
      <c r="N269" s="2">
        <f t="shared" si="15"/>
        <v>11.611111111111111</v>
      </c>
    </row>
    <row r="270" spans="1:14" x14ac:dyDescent="0.25">
      <c r="A270" s="1">
        <v>44802</v>
      </c>
      <c r="B270" t="s">
        <v>31</v>
      </c>
      <c r="C270" t="s">
        <v>26</v>
      </c>
      <c r="D270">
        <v>55.5</v>
      </c>
      <c r="E270">
        <v>747</v>
      </c>
      <c r="F270">
        <v>0.502</v>
      </c>
      <c r="G270">
        <v>5.0999999999999996</v>
      </c>
      <c r="H270">
        <v>159.80000000000001</v>
      </c>
      <c r="I270">
        <v>123.1</v>
      </c>
      <c r="J270">
        <v>103.9</v>
      </c>
      <c r="K270">
        <v>0.08</v>
      </c>
      <c r="L270">
        <v>7.05</v>
      </c>
      <c r="M270">
        <v>-42</v>
      </c>
      <c r="N270" s="2">
        <f t="shared" si="15"/>
        <v>13.055555555555555</v>
      </c>
    </row>
    <row r="271" spans="1:14" x14ac:dyDescent="0.25">
      <c r="A271" s="1">
        <v>44840</v>
      </c>
      <c r="B271" t="s">
        <v>31</v>
      </c>
      <c r="C271" t="s">
        <v>26</v>
      </c>
      <c r="D271">
        <v>59.9</v>
      </c>
      <c r="E271">
        <v>745.3</v>
      </c>
      <c r="F271">
        <v>0.54</v>
      </c>
      <c r="G271">
        <v>5.34</v>
      </c>
      <c r="H271">
        <v>160.5</v>
      </c>
      <c r="I271">
        <v>131.5</v>
      </c>
      <c r="J271">
        <v>104.3</v>
      </c>
      <c r="K271">
        <v>0.08</v>
      </c>
      <c r="L271">
        <v>7.23</v>
      </c>
      <c r="M271">
        <v>-53.3</v>
      </c>
      <c r="N271" s="2">
        <f t="shared" si="15"/>
        <v>15.499999999999998</v>
      </c>
    </row>
    <row r="272" spans="1:14" x14ac:dyDescent="0.25">
      <c r="A272" s="1">
        <v>45055</v>
      </c>
      <c r="B272" t="s">
        <v>31</v>
      </c>
      <c r="C272" t="s">
        <v>26</v>
      </c>
      <c r="D272">
        <v>49.6</v>
      </c>
      <c r="E272">
        <v>742.5</v>
      </c>
      <c r="F272">
        <v>1.107</v>
      </c>
      <c r="G272">
        <v>12.56</v>
      </c>
      <c r="H272">
        <v>160.80000000000001</v>
      </c>
      <c r="I272">
        <v>113.4</v>
      </c>
      <c r="L272">
        <v>8.0299999999999994</v>
      </c>
      <c r="M272">
        <v>-54.2</v>
      </c>
      <c r="N272" s="2">
        <f t="shared" si="15"/>
        <v>9.7777777777777786</v>
      </c>
    </row>
    <row r="273" spans="1:14" x14ac:dyDescent="0.25">
      <c r="A273" s="1">
        <v>45125</v>
      </c>
      <c r="B273" t="s">
        <v>31</v>
      </c>
      <c r="C273" t="s">
        <v>26</v>
      </c>
      <c r="D273">
        <v>58.1</v>
      </c>
      <c r="E273">
        <v>744</v>
      </c>
      <c r="F273">
        <v>101.6</v>
      </c>
      <c r="G273">
        <v>10.55</v>
      </c>
      <c r="H273">
        <v>156.19999999999999</v>
      </c>
      <c r="I273">
        <v>124.4</v>
      </c>
      <c r="J273">
        <v>101.5</v>
      </c>
      <c r="K273">
        <v>0.08</v>
      </c>
      <c r="L273">
        <v>7.55</v>
      </c>
      <c r="M273">
        <v>-33.5</v>
      </c>
      <c r="N273" s="2">
        <f t="shared" si="15"/>
        <v>14.5</v>
      </c>
    </row>
    <row r="274" spans="1:14" x14ac:dyDescent="0.25">
      <c r="A274" s="1">
        <v>45197</v>
      </c>
      <c r="B274" t="s">
        <v>31</v>
      </c>
      <c r="C274" t="s">
        <v>26</v>
      </c>
      <c r="D274">
        <f>CONVERT(N274,"C","F")</f>
        <v>65.84</v>
      </c>
      <c r="E274">
        <v>1003.7</v>
      </c>
      <c r="F274">
        <v>77</v>
      </c>
      <c r="G274">
        <v>6.95</v>
      </c>
      <c r="H274">
        <v>143.6</v>
      </c>
      <c r="K274">
        <v>7.0000000000000007E-2</v>
      </c>
      <c r="L274">
        <v>7.22</v>
      </c>
      <c r="M274">
        <v>-12.5</v>
      </c>
      <c r="N274">
        <v>18.8</v>
      </c>
    </row>
    <row r="275" spans="1:14" x14ac:dyDescent="0.25">
      <c r="A275" s="1">
        <v>44318</v>
      </c>
      <c r="B275" t="s">
        <v>31</v>
      </c>
      <c r="C275" t="s">
        <v>28</v>
      </c>
      <c r="D275">
        <v>45</v>
      </c>
      <c r="E275">
        <v>738</v>
      </c>
      <c r="F275">
        <v>0.9</v>
      </c>
      <c r="G275">
        <v>10.9</v>
      </c>
      <c r="H275">
        <v>153</v>
      </c>
      <c r="I275">
        <v>101</v>
      </c>
      <c r="J275">
        <v>99.07</v>
      </c>
      <c r="K275">
        <v>7.0000000000000007E-2</v>
      </c>
      <c r="L275">
        <v>7.5</v>
      </c>
      <c r="M275">
        <v>-33</v>
      </c>
      <c r="N275" s="2">
        <f t="shared" ref="N275:N286" si="16">CONVERT(D275,"F","C")</f>
        <v>7.2222222222222223</v>
      </c>
    </row>
    <row r="276" spans="1:14" x14ac:dyDescent="0.25">
      <c r="A276" s="1">
        <v>44368</v>
      </c>
      <c r="B276" t="s">
        <v>31</v>
      </c>
      <c r="C276" t="s">
        <v>28</v>
      </c>
      <c r="D276">
        <v>47.1</v>
      </c>
      <c r="E276">
        <v>735</v>
      </c>
      <c r="F276">
        <v>0.73399999999999999</v>
      </c>
      <c r="G276">
        <v>8.59</v>
      </c>
      <c r="H276">
        <v>154.6</v>
      </c>
      <c r="I276">
        <v>105.4</v>
      </c>
      <c r="J276">
        <v>100.4</v>
      </c>
      <c r="K276">
        <v>7.0000000000000007E-2</v>
      </c>
      <c r="L276">
        <v>7.09</v>
      </c>
      <c r="M276">
        <v>-7.7</v>
      </c>
      <c r="N276" s="2">
        <f t="shared" si="16"/>
        <v>8.3888888888888893</v>
      </c>
    </row>
    <row r="277" spans="1:14" x14ac:dyDescent="0.25">
      <c r="A277" s="1">
        <v>44396</v>
      </c>
      <c r="B277" t="s">
        <v>31</v>
      </c>
      <c r="C277" t="s">
        <v>28</v>
      </c>
      <c r="D277">
        <v>48</v>
      </c>
      <c r="E277">
        <v>744.1</v>
      </c>
      <c r="F277">
        <v>0.67299999999999993</v>
      </c>
      <c r="G277">
        <v>7.75</v>
      </c>
      <c r="H277">
        <v>155.6</v>
      </c>
      <c r="I277">
        <v>107.8</v>
      </c>
      <c r="J277">
        <v>101.1</v>
      </c>
      <c r="K277">
        <v>7.0000000000000007E-2</v>
      </c>
      <c r="L277">
        <v>7.33</v>
      </c>
      <c r="M277">
        <v>-20.2</v>
      </c>
      <c r="N277" s="2">
        <f t="shared" si="16"/>
        <v>8.8888888888888893</v>
      </c>
    </row>
    <row r="278" spans="1:14" x14ac:dyDescent="0.25">
      <c r="A278" s="1">
        <v>44431</v>
      </c>
      <c r="B278" t="s">
        <v>31</v>
      </c>
      <c r="C278" t="s">
        <v>28</v>
      </c>
      <c r="D278">
        <v>56</v>
      </c>
      <c r="E278">
        <v>739</v>
      </c>
      <c r="F278">
        <v>0.76</v>
      </c>
      <c r="G278">
        <v>7.8</v>
      </c>
      <c r="H278">
        <v>156</v>
      </c>
      <c r="I278">
        <v>125</v>
      </c>
      <c r="J278">
        <v>101</v>
      </c>
      <c r="K278">
        <v>0.08</v>
      </c>
      <c r="L278">
        <v>7.3</v>
      </c>
      <c r="M278">
        <v>-16</v>
      </c>
      <c r="N278" s="2">
        <f t="shared" si="16"/>
        <v>13.333333333333332</v>
      </c>
    </row>
    <row r="279" spans="1:14" x14ac:dyDescent="0.25">
      <c r="A279" s="1">
        <v>44468</v>
      </c>
      <c r="B279" t="s">
        <v>31</v>
      </c>
      <c r="C279" t="s">
        <v>28</v>
      </c>
      <c r="D279">
        <v>52.9</v>
      </c>
      <c r="E279">
        <v>746</v>
      </c>
      <c r="F279">
        <v>0.252</v>
      </c>
      <c r="G279">
        <v>2.74</v>
      </c>
      <c r="H279">
        <v>157.80000000000001</v>
      </c>
      <c r="I279">
        <v>117</v>
      </c>
      <c r="J279">
        <v>102.3</v>
      </c>
      <c r="K279">
        <v>0.08</v>
      </c>
      <c r="L279">
        <v>6.77</v>
      </c>
      <c r="M279">
        <v>11.2</v>
      </c>
      <c r="N279" s="2">
        <f t="shared" si="16"/>
        <v>11.611111111111111</v>
      </c>
    </row>
    <row r="280" spans="1:14" x14ac:dyDescent="0.25">
      <c r="A280" s="1">
        <v>44683</v>
      </c>
      <c r="B280" t="s">
        <v>31</v>
      </c>
      <c r="C280" t="s">
        <v>28</v>
      </c>
      <c r="D280">
        <v>46</v>
      </c>
      <c r="E280">
        <v>745</v>
      </c>
      <c r="F280">
        <v>0.63300000000000001</v>
      </c>
      <c r="G280">
        <v>7.49</v>
      </c>
      <c r="H280">
        <v>159.80000000000001</v>
      </c>
      <c r="I280">
        <v>107.9</v>
      </c>
      <c r="J280">
        <v>103.9</v>
      </c>
      <c r="K280">
        <v>0.08</v>
      </c>
      <c r="L280">
        <v>7.75</v>
      </c>
      <c r="M280">
        <v>-82</v>
      </c>
      <c r="N280" s="2">
        <f t="shared" si="16"/>
        <v>7.7777777777777777</v>
      </c>
    </row>
    <row r="281" spans="1:14" x14ac:dyDescent="0.25">
      <c r="A281" s="1">
        <v>44719</v>
      </c>
      <c r="B281" t="s">
        <v>31</v>
      </c>
      <c r="C281" t="s">
        <v>28</v>
      </c>
      <c r="D281">
        <v>47.1</v>
      </c>
      <c r="E281">
        <v>735</v>
      </c>
      <c r="F281">
        <v>0.73399999999999999</v>
      </c>
      <c r="G281">
        <v>8.59</v>
      </c>
      <c r="H281">
        <v>154.6</v>
      </c>
      <c r="I281">
        <v>105.4</v>
      </c>
      <c r="J281">
        <v>100.4</v>
      </c>
      <c r="K281">
        <v>7.0000000000000007E-2</v>
      </c>
      <c r="L281">
        <v>7.09</v>
      </c>
      <c r="M281">
        <v>-7.7</v>
      </c>
      <c r="N281" s="2">
        <f t="shared" si="16"/>
        <v>8.3888888888888893</v>
      </c>
    </row>
    <row r="282" spans="1:14" x14ac:dyDescent="0.25">
      <c r="A282" s="1">
        <v>44768</v>
      </c>
      <c r="B282" t="s">
        <v>31</v>
      </c>
      <c r="C282" t="s">
        <v>28</v>
      </c>
      <c r="D282">
        <v>47.2</v>
      </c>
      <c r="E282">
        <v>745.7</v>
      </c>
      <c r="F282">
        <v>0.45900000000000002</v>
      </c>
      <c r="G282">
        <v>5.21</v>
      </c>
      <c r="H282">
        <v>161.5</v>
      </c>
      <c r="I282">
        <v>110.5</v>
      </c>
      <c r="J282">
        <v>105</v>
      </c>
      <c r="K282">
        <v>0.08</v>
      </c>
      <c r="L282">
        <v>7.32</v>
      </c>
      <c r="M282">
        <v>-58</v>
      </c>
      <c r="N282" s="2">
        <f t="shared" si="16"/>
        <v>8.4444444444444464</v>
      </c>
    </row>
    <row r="283" spans="1:14" x14ac:dyDescent="0.25">
      <c r="A283" s="1">
        <v>44802</v>
      </c>
      <c r="B283" t="s">
        <v>31</v>
      </c>
      <c r="C283" t="s">
        <v>28</v>
      </c>
      <c r="D283">
        <v>47.8</v>
      </c>
      <c r="E283">
        <v>747</v>
      </c>
      <c r="F283">
        <v>0.29799999999999999</v>
      </c>
      <c r="G283">
        <v>3.44</v>
      </c>
      <c r="H283">
        <v>162</v>
      </c>
      <c r="I283">
        <v>111</v>
      </c>
      <c r="J283">
        <v>105.3</v>
      </c>
      <c r="K283">
        <v>0.08</v>
      </c>
      <c r="L283">
        <v>6.77</v>
      </c>
      <c r="M283">
        <v>-42</v>
      </c>
      <c r="N283" s="2">
        <f t="shared" si="16"/>
        <v>8.7777777777777768</v>
      </c>
    </row>
    <row r="284" spans="1:14" x14ac:dyDescent="0.25">
      <c r="A284" s="1">
        <v>44840</v>
      </c>
      <c r="B284" t="s">
        <v>31</v>
      </c>
      <c r="C284" t="s">
        <v>28</v>
      </c>
      <c r="D284">
        <v>49</v>
      </c>
      <c r="E284">
        <v>745.3</v>
      </c>
      <c r="F284">
        <v>0.25800000000000001</v>
      </c>
      <c r="G284">
        <v>2.92</v>
      </c>
      <c r="H284">
        <v>162.6</v>
      </c>
      <c r="I284">
        <v>114.4</v>
      </c>
      <c r="J284">
        <v>105.7</v>
      </c>
      <c r="K284">
        <v>0.08</v>
      </c>
      <c r="L284">
        <v>6.83</v>
      </c>
      <c r="M284">
        <v>-30.6</v>
      </c>
      <c r="N284" s="2">
        <f t="shared" si="16"/>
        <v>9.4444444444444446</v>
      </c>
    </row>
    <row r="285" spans="1:14" x14ac:dyDescent="0.25">
      <c r="A285" s="1">
        <v>45055</v>
      </c>
      <c r="B285" t="s">
        <v>31</v>
      </c>
      <c r="C285" t="s">
        <v>28</v>
      </c>
      <c r="D285">
        <v>45.6</v>
      </c>
      <c r="E285">
        <v>742.5</v>
      </c>
      <c r="F285">
        <v>1.0509999999999999</v>
      </c>
      <c r="G285">
        <v>12.62</v>
      </c>
      <c r="H285">
        <v>160</v>
      </c>
      <c r="I285">
        <v>106.7</v>
      </c>
      <c r="L285">
        <v>7.6</v>
      </c>
      <c r="M285">
        <v>-28.1</v>
      </c>
      <c r="N285" s="2">
        <f t="shared" si="16"/>
        <v>7.5555555555555562</v>
      </c>
    </row>
    <row r="286" spans="1:14" x14ac:dyDescent="0.25">
      <c r="A286" s="1">
        <v>45125</v>
      </c>
      <c r="B286" t="s">
        <v>31</v>
      </c>
      <c r="C286" t="s">
        <v>28</v>
      </c>
      <c r="D286">
        <v>49.1</v>
      </c>
      <c r="E286">
        <v>744</v>
      </c>
      <c r="F286">
        <v>61.6</v>
      </c>
      <c r="G286">
        <v>7.01</v>
      </c>
      <c r="H286">
        <v>158.80000000000001</v>
      </c>
      <c r="I286">
        <v>112</v>
      </c>
      <c r="J286">
        <v>103.2</v>
      </c>
      <c r="K286">
        <v>0.08</v>
      </c>
      <c r="L286">
        <v>7.12</v>
      </c>
      <c r="M286">
        <v>-8.6999999999999993</v>
      </c>
      <c r="N286" s="2">
        <f t="shared" si="16"/>
        <v>9.5</v>
      </c>
    </row>
    <row r="287" spans="1:14" x14ac:dyDescent="0.25">
      <c r="A287" s="1">
        <v>45197</v>
      </c>
      <c r="B287" t="s">
        <v>31</v>
      </c>
      <c r="C287" t="s">
        <v>28</v>
      </c>
      <c r="D287">
        <f>CONVERT(N287,"C","F")</f>
        <v>53.6</v>
      </c>
      <c r="E287">
        <v>1003.8</v>
      </c>
      <c r="F287">
        <v>3.2</v>
      </c>
      <c r="G287">
        <v>0.15</v>
      </c>
      <c r="H287">
        <v>154.6</v>
      </c>
      <c r="K287">
        <v>7.0000000000000007E-2</v>
      </c>
      <c r="L287">
        <v>6.67</v>
      </c>
      <c r="M287">
        <v>21</v>
      </c>
      <c r="N287">
        <v>12</v>
      </c>
    </row>
    <row r="288" spans="1:14" x14ac:dyDescent="0.25">
      <c r="A288" s="1">
        <v>44318</v>
      </c>
      <c r="B288" t="s">
        <v>31</v>
      </c>
      <c r="C288" t="s">
        <v>32</v>
      </c>
      <c r="D288">
        <v>43</v>
      </c>
      <c r="E288">
        <v>738</v>
      </c>
      <c r="F288">
        <v>0.77</v>
      </c>
      <c r="G288">
        <v>9.3000000000000007</v>
      </c>
      <c r="H288">
        <v>153</v>
      </c>
      <c r="I288">
        <v>99</v>
      </c>
      <c r="J288">
        <v>99</v>
      </c>
      <c r="K288">
        <v>7.0000000000000007E-2</v>
      </c>
      <c r="L288">
        <v>7.2</v>
      </c>
      <c r="M288" t="s">
        <v>46</v>
      </c>
      <c r="N288" s="2">
        <f t="shared" ref="N288:N298" si="17">CONVERT(D288,"F","C")</f>
        <v>6.1111111111111107</v>
      </c>
    </row>
    <row r="289" spans="1:14" x14ac:dyDescent="0.25">
      <c r="A289" s="1">
        <v>44368</v>
      </c>
      <c r="B289" t="s">
        <v>31</v>
      </c>
      <c r="C289" t="s">
        <v>32</v>
      </c>
      <c r="D289">
        <v>44.6</v>
      </c>
      <c r="E289">
        <v>735</v>
      </c>
      <c r="F289">
        <v>0.504</v>
      </c>
      <c r="G289">
        <v>6.1</v>
      </c>
      <c r="H289">
        <v>155.80000000000001</v>
      </c>
      <c r="I289">
        <v>102.2</v>
      </c>
      <c r="J289">
        <v>101.3</v>
      </c>
      <c r="K289">
        <v>7.0000000000000007E-2</v>
      </c>
      <c r="L289">
        <v>6.79</v>
      </c>
      <c r="M289">
        <v>10</v>
      </c>
      <c r="N289" s="2">
        <f t="shared" si="17"/>
        <v>7.0000000000000009</v>
      </c>
    </row>
    <row r="290" spans="1:14" x14ac:dyDescent="0.25">
      <c r="A290" s="1">
        <v>44396</v>
      </c>
      <c r="B290" t="s">
        <v>31</v>
      </c>
      <c r="C290" t="s">
        <v>32</v>
      </c>
      <c r="D290">
        <v>45.8</v>
      </c>
      <c r="E290">
        <v>744.1</v>
      </c>
      <c r="F290">
        <v>0.47200000000000003</v>
      </c>
      <c r="G290">
        <v>5.57</v>
      </c>
      <c r="H290">
        <v>156.9</v>
      </c>
      <c r="I290">
        <v>105.1</v>
      </c>
      <c r="J290">
        <v>102.1</v>
      </c>
      <c r="K290">
        <v>7.0000000000000007E-2</v>
      </c>
      <c r="L290">
        <v>7.33</v>
      </c>
      <c r="M290">
        <v>-7.5</v>
      </c>
      <c r="N290" s="2">
        <f t="shared" si="17"/>
        <v>7.6666666666666652</v>
      </c>
    </row>
    <row r="291" spans="1:14" x14ac:dyDescent="0.25">
      <c r="A291" s="1">
        <v>44468</v>
      </c>
      <c r="B291" t="s">
        <v>31</v>
      </c>
      <c r="C291" t="s">
        <v>32</v>
      </c>
      <c r="D291">
        <v>47.7</v>
      </c>
      <c r="E291">
        <v>746</v>
      </c>
      <c r="F291">
        <v>0.13100000000000001</v>
      </c>
      <c r="G291">
        <v>1.53</v>
      </c>
      <c r="H291">
        <v>109.2</v>
      </c>
      <c r="I291">
        <v>115.2</v>
      </c>
      <c r="J291">
        <v>103</v>
      </c>
      <c r="K291">
        <v>7.0000000000000007E-2</v>
      </c>
      <c r="L291">
        <v>6.71</v>
      </c>
      <c r="M291">
        <v>17.8</v>
      </c>
      <c r="N291" s="2">
        <f t="shared" si="17"/>
        <v>8.7222222222222232</v>
      </c>
    </row>
    <row r="292" spans="1:14" x14ac:dyDescent="0.25">
      <c r="A292" s="1">
        <v>44683</v>
      </c>
      <c r="B292" t="s">
        <v>31</v>
      </c>
      <c r="C292" t="s">
        <v>32</v>
      </c>
      <c r="D292">
        <v>44</v>
      </c>
      <c r="E292">
        <v>745</v>
      </c>
      <c r="F292">
        <v>0.46700000000000003</v>
      </c>
      <c r="G292">
        <v>5.68</v>
      </c>
      <c r="H292">
        <v>162</v>
      </c>
      <c r="I292">
        <v>106</v>
      </c>
      <c r="J292">
        <v>105</v>
      </c>
      <c r="K292">
        <v>0.08</v>
      </c>
      <c r="L292">
        <v>7</v>
      </c>
      <c r="M292">
        <v>-43</v>
      </c>
      <c r="N292" s="2">
        <f t="shared" si="17"/>
        <v>6.6666666666666661</v>
      </c>
    </row>
    <row r="293" spans="1:14" x14ac:dyDescent="0.25">
      <c r="A293" s="1">
        <v>44719</v>
      </c>
      <c r="B293" t="s">
        <v>31</v>
      </c>
      <c r="C293" t="s">
        <v>32</v>
      </c>
      <c r="D293">
        <v>44.6</v>
      </c>
      <c r="E293">
        <v>735</v>
      </c>
      <c r="F293">
        <v>0.504</v>
      </c>
      <c r="G293">
        <v>6.1</v>
      </c>
      <c r="H293">
        <v>155.80000000000001</v>
      </c>
      <c r="I293">
        <v>102.2</v>
      </c>
      <c r="J293">
        <v>101.3</v>
      </c>
      <c r="K293">
        <v>7.0000000000000007E-2</v>
      </c>
      <c r="L293">
        <v>6.79</v>
      </c>
      <c r="M293">
        <v>10</v>
      </c>
      <c r="N293" s="2">
        <f t="shared" si="17"/>
        <v>7.0000000000000009</v>
      </c>
    </row>
    <row r="294" spans="1:14" x14ac:dyDescent="0.25">
      <c r="A294" s="1">
        <v>44768</v>
      </c>
      <c r="B294" t="s">
        <v>31</v>
      </c>
      <c r="C294" t="s">
        <v>32</v>
      </c>
      <c r="D294">
        <v>40.4</v>
      </c>
      <c r="E294">
        <v>745.5</v>
      </c>
      <c r="F294">
        <v>0.28499999999999998</v>
      </c>
      <c r="G294">
        <v>3.4</v>
      </c>
      <c r="H294">
        <v>163.4</v>
      </c>
      <c r="I294">
        <v>108.6</v>
      </c>
      <c r="J294">
        <v>106.1</v>
      </c>
      <c r="K294">
        <v>0.08</v>
      </c>
      <c r="L294">
        <v>7.05</v>
      </c>
      <c r="M294">
        <v>-42.4</v>
      </c>
      <c r="N294" s="2">
        <f t="shared" si="17"/>
        <v>4.6666666666666661</v>
      </c>
    </row>
    <row r="295" spans="1:14" x14ac:dyDescent="0.25">
      <c r="A295" s="1">
        <v>44802</v>
      </c>
      <c r="B295" t="s">
        <v>31</v>
      </c>
      <c r="C295" t="s">
        <v>32</v>
      </c>
      <c r="D295">
        <v>45.6</v>
      </c>
      <c r="E295">
        <v>747</v>
      </c>
      <c r="F295">
        <v>0.218</v>
      </c>
      <c r="G295">
        <v>2.61</v>
      </c>
      <c r="H295">
        <v>163</v>
      </c>
      <c r="I295">
        <v>108</v>
      </c>
      <c r="J295">
        <v>107</v>
      </c>
      <c r="K295">
        <v>0.08</v>
      </c>
      <c r="L295">
        <v>6.64</v>
      </c>
      <c r="M295">
        <v>-20</v>
      </c>
      <c r="N295" s="2">
        <f t="shared" si="17"/>
        <v>7.5555555555555562</v>
      </c>
    </row>
    <row r="296" spans="1:14" x14ac:dyDescent="0.25">
      <c r="A296" s="1">
        <v>44840</v>
      </c>
      <c r="B296" t="s">
        <v>31</v>
      </c>
      <c r="C296" t="s">
        <v>32</v>
      </c>
      <c r="D296">
        <v>46.1</v>
      </c>
      <c r="E296">
        <v>745.1</v>
      </c>
      <c r="F296">
        <v>0.19400000000000001</v>
      </c>
      <c r="G296">
        <v>2.29</v>
      </c>
      <c r="H296">
        <v>165.4</v>
      </c>
      <c r="I296">
        <v>111.3</v>
      </c>
      <c r="J296">
        <v>107.4</v>
      </c>
      <c r="K296">
        <v>0.08</v>
      </c>
      <c r="L296">
        <v>606</v>
      </c>
      <c r="M296">
        <v>-17.3</v>
      </c>
      <c r="N296" s="2">
        <f t="shared" si="17"/>
        <v>7.8333333333333339</v>
      </c>
    </row>
    <row r="297" spans="1:14" x14ac:dyDescent="0.25">
      <c r="A297" s="1">
        <v>45055</v>
      </c>
      <c r="B297" t="s">
        <v>31</v>
      </c>
      <c r="C297" t="s">
        <v>32</v>
      </c>
      <c r="D297">
        <v>43.4</v>
      </c>
      <c r="E297">
        <v>742.6</v>
      </c>
      <c r="F297">
        <v>0.88200000000000001</v>
      </c>
      <c r="G297">
        <v>10.86</v>
      </c>
      <c r="H297">
        <v>163.1</v>
      </c>
      <c r="I297">
        <v>104.8</v>
      </c>
      <c r="L297">
        <v>7.22</v>
      </c>
      <c r="M297">
        <v>-8.4</v>
      </c>
      <c r="N297" s="2">
        <f t="shared" si="17"/>
        <v>6.3333333333333321</v>
      </c>
    </row>
    <row r="298" spans="1:14" x14ac:dyDescent="0.25">
      <c r="A298" s="1">
        <v>45125</v>
      </c>
      <c r="B298" t="s">
        <v>31</v>
      </c>
      <c r="C298" t="s">
        <v>32</v>
      </c>
      <c r="D298">
        <v>45.1</v>
      </c>
      <c r="E298">
        <v>744</v>
      </c>
      <c r="F298">
        <v>36.5</v>
      </c>
      <c r="G298">
        <v>4.29</v>
      </c>
      <c r="H298">
        <v>163.5</v>
      </c>
      <c r="I298">
        <v>107.9</v>
      </c>
      <c r="J298">
        <v>106.2</v>
      </c>
      <c r="K298">
        <v>0.08</v>
      </c>
      <c r="L298">
        <v>6.95</v>
      </c>
      <c r="M298">
        <v>1.2</v>
      </c>
      <c r="N298" s="2">
        <f t="shared" si="17"/>
        <v>7.2777777777777786</v>
      </c>
    </row>
    <row r="299" spans="1:14" x14ac:dyDescent="0.25">
      <c r="A299" s="1">
        <v>45197</v>
      </c>
      <c r="B299" t="s">
        <v>31</v>
      </c>
      <c r="C299" t="s">
        <v>32</v>
      </c>
      <c r="D299">
        <f>CONVERT(N299,"C","F")</f>
        <v>47.120000000000005</v>
      </c>
      <c r="E299">
        <v>1003.9</v>
      </c>
      <c r="F299">
        <v>-0.8</v>
      </c>
      <c r="G299">
        <v>-0.1</v>
      </c>
      <c r="H299">
        <v>165</v>
      </c>
      <c r="K299">
        <v>0.08</v>
      </c>
      <c r="L299">
        <v>6.64</v>
      </c>
      <c r="M299">
        <v>19</v>
      </c>
      <c r="N299">
        <v>8.4</v>
      </c>
    </row>
    <row r="300" spans="1:14" x14ac:dyDescent="0.25">
      <c r="A300" s="1">
        <v>44368</v>
      </c>
      <c r="B300" t="s">
        <v>31</v>
      </c>
      <c r="C300" t="s">
        <v>35</v>
      </c>
      <c r="D300">
        <v>43.8</v>
      </c>
      <c r="E300">
        <v>735</v>
      </c>
      <c r="F300">
        <v>0.46</v>
      </c>
      <c r="G300">
        <v>5.64</v>
      </c>
      <c r="H300">
        <v>155.80000000000001</v>
      </c>
      <c r="I300">
        <v>100.7</v>
      </c>
      <c r="J300">
        <v>101.2</v>
      </c>
      <c r="K300">
        <v>7.0000000000000007E-2</v>
      </c>
      <c r="L300">
        <v>6.82</v>
      </c>
      <c r="M300">
        <v>8.5</v>
      </c>
      <c r="N300" s="2">
        <f t="shared" ref="N300:N315" si="18">CONVERT(D300,"F","C")</f>
        <v>6.5555555555555536</v>
      </c>
    </row>
    <row r="301" spans="1:14" x14ac:dyDescent="0.25">
      <c r="A301" s="1">
        <v>44719</v>
      </c>
      <c r="B301" t="s">
        <v>31</v>
      </c>
      <c r="C301" t="s">
        <v>35</v>
      </c>
      <c r="D301">
        <v>43.8</v>
      </c>
      <c r="E301">
        <v>735</v>
      </c>
      <c r="F301">
        <v>0.46</v>
      </c>
      <c r="G301">
        <v>5.64</v>
      </c>
      <c r="H301">
        <v>155.80000000000001</v>
      </c>
      <c r="I301">
        <v>100.7</v>
      </c>
      <c r="J301">
        <v>101.2</v>
      </c>
      <c r="K301">
        <v>7.0000000000000007E-2</v>
      </c>
      <c r="L301">
        <v>6.82</v>
      </c>
      <c r="M301">
        <v>8.5</v>
      </c>
      <c r="N301" s="2">
        <f t="shared" si="18"/>
        <v>6.5555555555555536</v>
      </c>
    </row>
    <row r="302" spans="1:14" x14ac:dyDescent="0.25">
      <c r="A302" s="1">
        <v>44802</v>
      </c>
      <c r="B302" t="s">
        <v>31</v>
      </c>
      <c r="C302" t="s">
        <v>35</v>
      </c>
      <c r="D302">
        <v>44</v>
      </c>
      <c r="E302">
        <v>747</v>
      </c>
      <c r="F302">
        <v>0.217</v>
      </c>
      <c r="G302">
        <v>2.6</v>
      </c>
      <c r="H302">
        <v>165.2</v>
      </c>
      <c r="I302">
        <v>108.5</v>
      </c>
      <c r="J302">
        <v>107.4</v>
      </c>
      <c r="K302">
        <v>0.08</v>
      </c>
      <c r="L302">
        <v>6.77</v>
      </c>
      <c r="M302">
        <v>-27</v>
      </c>
      <c r="N302" s="2">
        <f t="shared" si="18"/>
        <v>6.6666666666666661</v>
      </c>
    </row>
    <row r="303" spans="1:14" x14ac:dyDescent="0.25">
      <c r="A303" s="1">
        <v>44840</v>
      </c>
      <c r="B303" t="s">
        <v>31</v>
      </c>
      <c r="C303" t="s">
        <v>35</v>
      </c>
      <c r="D303">
        <v>44.8</v>
      </c>
      <c r="E303">
        <v>745.1</v>
      </c>
      <c r="F303">
        <v>0.151</v>
      </c>
      <c r="G303">
        <v>1.81</v>
      </c>
      <c r="H303">
        <v>176</v>
      </c>
      <c r="I303">
        <v>115</v>
      </c>
      <c r="J303">
        <v>113</v>
      </c>
      <c r="K303">
        <v>0.08</v>
      </c>
      <c r="L303">
        <v>6.59</v>
      </c>
      <c r="M303">
        <v>-17.8</v>
      </c>
      <c r="N303" s="2">
        <f t="shared" si="18"/>
        <v>7.1111111111111089</v>
      </c>
    </row>
    <row r="304" spans="1:14" x14ac:dyDescent="0.25">
      <c r="A304" s="1">
        <v>44318</v>
      </c>
      <c r="B304" t="s">
        <v>33</v>
      </c>
      <c r="C304" t="s">
        <v>23</v>
      </c>
      <c r="D304">
        <v>55</v>
      </c>
      <c r="E304">
        <v>738</v>
      </c>
      <c r="F304">
        <v>0.91</v>
      </c>
      <c r="G304">
        <v>9.5</v>
      </c>
      <c r="H304">
        <v>155</v>
      </c>
      <c r="I304">
        <v>120</v>
      </c>
      <c r="J304">
        <v>101</v>
      </c>
      <c r="K304">
        <v>7.0000000000000007E-2</v>
      </c>
      <c r="L304">
        <v>7.52</v>
      </c>
      <c r="M304">
        <v>-30</v>
      </c>
      <c r="N304" s="2">
        <f t="shared" si="18"/>
        <v>12.777777777777777</v>
      </c>
    </row>
    <row r="305" spans="1:14" x14ac:dyDescent="0.25">
      <c r="A305" s="1">
        <v>44368</v>
      </c>
      <c r="B305" t="s">
        <v>33</v>
      </c>
      <c r="C305" t="s">
        <v>23</v>
      </c>
      <c r="D305">
        <v>76</v>
      </c>
      <c r="E305">
        <v>734</v>
      </c>
      <c r="F305">
        <v>0.93</v>
      </c>
      <c r="G305">
        <v>7.75</v>
      </c>
      <c r="H305">
        <v>161.19999999999999</v>
      </c>
      <c r="I305">
        <v>160.4</v>
      </c>
      <c r="J305">
        <v>105.1</v>
      </c>
      <c r="K305">
        <v>0.08</v>
      </c>
      <c r="L305">
        <v>8.92</v>
      </c>
      <c r="M305">
        <v>-30</v>
      </c>
      <c r="N305" s="2">
        <f t="shared" si="18"/>
        <v>24.444444444444443</v>
      </c>
    </row>
    <row r="306" spans="1:14" x14ac:dyDescent="0.25">
      <c r="A306" s="1">
        <v>44396</v>
      </c>
      <c r="B306" t="s">
        <v>33</v>
      </c>
      <c r="C306" t="s">
        <v>23</v>
      </c>
      <c r="D306">
        <v>80.3</v>
      </c>
      <c r="E306">
        <v>744</v>
      </c>
      <c r="F306">
        <v>0.74099999999999999</v>
      </c>
      <c r="G306">
        <v>5.89</v>
      </c>
      <c r="H306">
        <v>164.5</v>
      </c>
      <c r="I306">
        <v>170.3</v>
      </c>
      <c r="J306">
        <v>106.9</v>
      </c>
      <c r="K306">
        <v>0.08</v>
      </c>
      <c r="L306">
        <v>7.7</v>
      </c>
      <c r="M306">
        <v>-42.7</v>
      </c>
      <c r="N306" s="2">
        <f t="shared" si="18"/>
        <v>26.833333333333332</v>
      </c>
    </row>
    <row r="307" spans="1:14" x14ac:dyDescent="0.25">
      <c r="A307" s="1">
        <v>44431</v>
      </c>
      <c r="B307" t="s">
        <v>33</v>
      </c>
      <c r="C307" t="s">
        <v>23</v>
      </c>
      <c r="D307">
        <v>79</v>
      </c>
      <c r="E307">
        <v>739</v>
      </c>
      <c r="F307">
        <v>0.74</v>
      </c>
      <c r="G307">
        <v>6</v>
      </c>
      <c r="H307">
        <v>163</v>
      </c>
      <c r="I307">
        <v>167</v>
      </c>
      <c r="J307">
        <v>106</v>
      </c>
      <c r="K307">
        <v>0.08</v>
      </c>
      <c r="L307">
        <v>7.48</v>
      </c>
      <c r="M307">
        <v>-30</v>
      </c>
      <c r="N307" s="2">
        <f t="shared" si="18"/>
        <v>26.111111111111111</v>
      </c>
    </row>
    <row r="308" spans="1:14" x14ac:dyDescent="0.25">
      <c r="A308" s="1">
        <v>44468</v>
      </c>
      <c r="B308" t="s">
        <v>33</v>
      </c>
      <c r="C308" t="s">
        <v>23</v>
      </c>
      <c r="D308">
        <v>69.5</v>
      </c>
      <c r="E308">
        <v>745</v>
      </c>
      <c r="F308">
        <v>0.70299999999999996</v>
      </c>
      <c r="G308">
        <v>6.29</v>
      </c>
      <c r="H308">
        <v>149.1</v>
      </c>
      <c r="I308">
        <v>137.19999999999999</v>
      </c>
      <c r="J308">
        <v>96.9</v>
      </c>
      <c r="K308">
        <v>7.0000000000000007E-2</v>
      </c>
      <c r="L308">
        <v>7.49</v>
      </c>
      <c r="M308">
        <v>-3</v>
      </c>
      <c r="N308" s="2">
        <f t="shared" si="18"/>
        <v>20.833333333333332</v>
      </c>
    </row>
    <row r="309" spans="1:14" x14ac:dyDescent="0.25">
      <c r="A309" s="1">
        <v>44683</v>
      </c>
      <c r="B309" t="s">
        <v>33</v>
      </c>
      <c r="C309" t="s">
        <v>23</v>
      </c>
      <c r="D309">
        <v>74</v>
      </c>
      <c r="E309">
        <v>744</v>
      </c>
      <c r="F309">
        <v>0.80100000000000005</v>
      </c>
      <c r="G309">
        <v>6.81</v>
      </c>
      <c r="H309">
        <v>160.4</v>
      </c>
      <c r="I309">
        <v>155.6</v>
      </c>
      <c r="J309">
        <v>104.2</v>
      </c>
      <c r="K309">
        <v>0.08</v>
      </c>
      <c r="L309">
        <v>8.58</v>
      </c>
      <c r="M309">
        <v>-132</v>
      </c>
      <c r="N309" s="2">
        <f t="shared" si="18"/>
        <v>23.333333333333332</v>
      </c>
    </row>
    <row r="310" spans="1:14" x14ac:dyDescent="0.25">
      <c r="A310" s="1">
        <v>44719</v>
      </c>
      <c r="B310" t="s">
        <v>33</v>
      </c>
      <c r="C310" t="s">
        <v>23</v>
      </c>
      <c r="D310">
        <v>76</v>
      </c>
      <c r="E310">
        <v>734</v>
      </c>
      <c r="F310">
        <v>0.93</v>
      </c>
      <c r="G310">
        <v>7.75</v>
      </c>
      <c r="H310">
        <v>161.19999999999999</v>
      </c>
      <c r="I310">
        <v>160.4</v>
      </c>
      <c r="J310">
        <v>105.1</v>
      </c>
      <c r="K310">
        <v>0.08</v>
      </c>
      <c r="L310">
        <v>8.92</v>
      </c>
      <c r="M310">
        <v>-120</v>
      </c>
      <c r="N310" s="2">
        <f t="shared" si="18"/>
        <v>24.444444444444443</v>
      </c>
    </row>
    <row r="311" spans="1:14" x14ac:dyDescent="0.25">
      <c r="A311" s="1">
        <v>44768</v>
      </c>
      <c r="B311" t="s">
        <v>33</v>
      </c>
      <c r="C311" t="s">
        <v>23</v>
      </c>
      <c r="D311">
        <v>81.2</v>
      </c>
      <c r="E311">
        <v>745</v>
      </c>
      <c r="F311">
        <v>0.73599999999999999</v>
      </c>
      <c r="G311">
        <v>5.81</v>
      </c>
      <c r="H311">
        <v>163</v>
      </c>
      <c r="I311">
        <v>170.3</v>
      </c>
      <c r="J311">
        <v>106</v>
      </c>
      <c r="K311">
        <v>0.08</v>
      </c>
      <c r="L311">
        <v>8.4700000000000006</v>
      </c>
      <c r="M311">
        <v>-126.7</v>
      </c>
      <c r="N311" s="2">
        <f t="shared" si="18"/>
        <v>27.333333333333336</v>
      </c>
    </row>
    <row r="312" spans="1:14" x14ac:dyDescent="0.25">
      <c r="A312" s="1">
        <v>44802</v>
      </c>
      <c r="B312" t="s">
        <v>33</v>
      </c>
      <c r="C312" t="s">
        <v>23</v>
      </c>
      <c r="D312">
        <v>79.400000000000006</v>
      </c>
      <c r="E312">
        <v>747</v>
      </c>
      <c r="F312">
        <v>0.70399999999999996</v>
      </c>
      <c r="G312">
        <v>5.66</v>
      </c>
      <c r="H312">
        <v>165.3</v>
      </c>
      <c r="I312">
        <v>169.5</v>
      </c>
      <c r="J312">
        <v>107.5</v>
      </c>
      <c r="K312">
        <v>0.08</v>
      </c>
      <c r="L312">
        <v>8.17</v>
      </c>
      <c r="M312">
        <v>-109</v>
      </c>
      <c r="N312" s="2">
        <f t="shared" si="18"/>
        <v>26.333333333333336</v>
      </c>
    </row>
    <row r="313" spans="1:14" x14ac:dyDescent="0.25">
      <c r="A313" s="1">
        <v>44840</v>
      </c>
      <c r="B313" t="s">
        <v>33</v>
      </c>
      <c r="C313" t="s">
        <v>23</v>
      </c>
      <c r="D313">
        <v>61.7</v>
      </c>
      <c r="E313">
        <v>744.8</v>
      </c>
      <c r="F313">
        <v>0.69899999999999995</v>
      </c>
      <c r="G313">
        <v>6.81</v>
      </c>
      <c r="H313">
        <v>161.30000000000001</v>
      </c>
      <c r="I313">
        <v>135.19999999999999</v>
      </c>
      <c r="J313">
        <v>104.8</v>
      </c>
      <c r="K313">
        <v>0.08</v>
      </c>
      <c r="L313">
        <v>7.65</v>
      </c>
      <c r="M313">
        <v>-77</v>
      </c>
      <c r="N313" s="2">
        <f t="shared" si="18"/>
        <v>16.5</v>
      </c>
    </row>
    <row r="314" spans="1:14" x14ac:dyDescent="0.25">
      <c r="A314" s="1">
        <v>45055</v>
      </c>
      <c r="B314" t="s">
        <v>33</v>
      </c>
      <c r="C314" t="s">
        <v>23</v>
      </c>
      <c r="D314">
        <v>62.7</v>
      </c>
      <c r="E314">
        <v>742.2</v>
      </c>
      <c r="F314">
        <v>1.028</v>
      </c>
      <c r="G314">
        <v>9.91</v>
      </c>
      <c r="H314">
        <v>160.6</v>
      </c>
      <c r="I314">
        <v>136.30000000000001</v>
      </c>
      <c r="L314">
        <v>8.34</v>
      </c>
      <c r="M314">
        <v>-71.3</v>
      </c>
      <c r="N314" s="2">
        <f t="shared" si="18"/>
        <v>17.055555555555557</v>
      </c>
    </row>
    <row r="315" spans="1:14" x14ac:dyDescent="0.25">
      <c r="A315" s="1">
        <v>45125</v>
      </c>
      <c r="B315" t="s">
        <v>33</v>
      </c>
      <c r="C315" t="s">
        <v>23</v>
      </c>
      <c r="D315">
        <v>79.900000000000006</v>
      </c>
      <c r="E315">
        <v>743</v>
      </c>
      <c r="F315">
        <v>93.8</v>
      </c>
      <c r="G315">
        <v>7.5</v>
      </c>
      <c r="H315">
        <v>161</v>
      </c>
      <c r="I315">
        <v>166</v>
      </c>
      <c r="J315">
        <v>104.7</v>
      </c>
      <c r="K315">
        <v>0.08</v>
      </c>
      <c r="L315">
        <v>7.7</v>
      </c>
      <c r="M315">
        <v>-43</v>
      </c>
      <c r="N315" s="2">
        <f t="shared" si="18"/>
        <v>26.611111111111114</v>
      </c>
    </row>
    <row r="316" spans="1:14" x14ac:dyDescent="0.25">
      <c r="A316" s="1">
        <v>45197</v>
      </c>
      <c r="B316" t="s">
        <v>33</v>
      </c>
      <c r="C316" t="s">
        <v>23</v>
      </c>
      <c r="D316">
        <f>CONVERT(N316,"C","F")</f>
        <v>65.66</v>
      </c>
      <c r="E316">
        <v>1003.6</v>
      </c>
      <c r="F316">
        <v>89.5</v>
      </c>
      <c r="G316">
        <v>8.23</v>
      </c>
      <c r="H316">
        <v>147.1</v>
      </c>
      <c r="K316">
        <v>7.0000000000000007E-2</v>
      </c>
      <c r="L316">
        <v>7.44</v>
      </c>
      <c r="M316">
        <v>-23.5</v>
      </c>
      <c r="N316">
        <v>18.7</v>
      </c>
    </row>
    <row r="317" spans="1:14" x14ac:dyDescent="0.25">
      <c r="A317" s="1">
        <v>44318</v>
      </c>
      <c r="B317" t="s">
        <v>37</v>
      </c>
      <c r="C317" t="s">
        <v>23</v>
      </c>
      <c r="D317">
        <v>55</v>
      </c>
      <c r="E317">
        <v>738</v>
      </c>
      <c r="F317">
        <v>0.87</v>
      </c>
      <c r="G317">
        <v>9.2799999999999994</v>
      </c>
      <c r="H317">
        <v>163.4</v>
      </c>
      <c r="I317">
        <v>124</v>
      </c>
      <c r="J317">
        <v>106</v>
      </c>
      <c r="K317">
        <v>0.08</v>
      </c>
      <c r="L317">
        <v>7.38</v>
      </c>
      <c r="M317">
        <v>-26</v>
      </c>
      <c r="N317" s="2">
        <f t="shared" ref="N317:N328" si="19">CONVERT(D317,"F","C")</f>
        <v>12.777777777777777</v>
      </c>
    </row>
    <row r="318" spans="1:14" x14ac:dyDescent="0.25">
      <c r="A318" s="1">
        <v>44368</v>
      </c>
      <c r="B318" t="s">
        <v>37</v>
      </c>
      <c r="C318" t="s">
        <v>23</v>
      </c>
      <c r="D318">
        <v>76</v>
      </c>
      <c r="E318">
        <v>734</v>
      </c>
      <c r="F318">
        <v>1.01</v>
      </c>
      <c r="G318">
        <v>8.75</v>
      </c>
      <c r="H318">
        <v>168.7</v>
      </c>
      <c r="I318">
        <v>166.9</v>
      </c>
      <c r="J318">
        <v>109.5</v>
      </c>
      <c r="K318">
        <v>0.08</v>
      </c>
      <c r="L318">
        <v>9.43</v>
      </c>
      <c r="M318">
        <v>-143.19999999999999</v>
      </c>
      <c r="N318" s="2">
        <f t="shared" si="19"/>
        <v>24.444444444444443</v>
      </c>
    </row>
    <row r="319" spans="1:14" x14ac:dyDescent="0.25">
      <c r="A319" s="1">
        <v>44396</v>
      </c>
      <c r="B319" t="s">
        <v>37</v>
      </c>
      <c r="C319" t="s">
        <v>23</v>
      </c>
      <c r="D319">
        <v>78.2</v>
      </c>
      <c r="E319">
        <v>743.8</v>
      </c>
      <c r="F319">
        <v>0.84899999999999998</v>
      </c>
      <c r="G319">
        <v>6.95</v>
      </c>
      <c r="H319">
        <v>173.8</v>
      </c>
      <c r="I319">
        <v>175.8</v>
      </c>
      <c r="J319">
        <v>112.8</v>
      </c>
      <c r="K319">
        <v>0.09</v>
      </c>
      <c r="L319">
        <v>8.0399999999999991</v>
      </c>
      <c r="M319">
        <v>-63.6</v>
      </c>
      <c r="N319" s="2">
        <f t="shared" si="19"/>
        <v>25.666666666666668</v>
      </c>
    </row>
    <row r="320" spans="1:14" x14ac:dyDescent="0.25">
      <c r="A320" s="1">
        <v>44431</v>
      </c>
      <c r="B320" t="s">
        <v>37</v>
      </c>
      <c r="C320" t="s">
        <v>23</v>
      </c>
      <c r="D320">
        <v>78</v>
      </c>
      <c r="E320">
        <v>738</v>
      </c>
      <c r="F320">
        <v>0.71</v>
      </c>
      <c r="G320">
        <v>5.79</v>
      </c>
      <c r="H320">
        <v>168</v>
      </c>
      <c r="I320">
        <v>170</v>
      </c>
      <c r="J320">
        <v>109</v>
      </c>
      <c r="K320">
        <v>0.08</v>
      </c>
      <c r="L320">
        <v>7.26</v>
      </c>
      <c r="M320">
        <v>-16</v>
      </c>
      <c r="N320" s="2">
        <f t="shared" si="19"/>
        <v>25.555555555555554</v>
      </c>
    </row>
    <row r="321" spans="1:14" x14ac:dyDescent="0.25">
      <c r="A321" s="1">
        <v>44468</v>
      </c>
      <c r="B321" t="s">
        <v>37</v>
      </c>
      <c r="C321" t="s">
        <v>23</v>
      </c>
      <c r="D321">
        <v>67.8</v>
      </c>
      <c r="E321">
        <v>745</v>
      </c>
      <c r="F321">
        <v>0.70199999999999996</v>
      </c>
      <c r="G321">
        <v>6.4</v>
      </c>
      <c r="H321">
        <v>150.69999999999999</v>
      </c>
      <c r="I321">
        <v>135.80000000000001</v>
      </c>
      <c r="J321">
        <v>97.9</v>
      </c>
      <c r="K321">
        <v>7.0000000000000007E-2</v>
      </c>
      <c r="L321">
        <v>7.44</v>
      </c>
      <c r="M321">
        <v>-27.2</v>
      </c>
      <c r="N321" s="2">
        <f t="shared" si="19"/>
        <v>19.888888888888886</v>
      </c>
    </row>
    <row r="322" spans="1:14" x14ac:dyDescent="0.25">
      <c r="A322" s="1">
        <v>44683</v>
      </c>
      <c r="B322" t="s">
        <v>37</v>
      </c>
      <c r="C322" t="s">
        <v>23</v>
      </c>
      <c r="D322">
        <v>55</v>
      </c>
      <c r="E322">
        <v>744</v>
      </c>
      <c r="F322">
        <v>0.85</v>
      </c>
      <c r="G322">
        <v>8.92</v>
      </c>
      <c r="H322">
        <v>160</v>
      </c>
      <c r="I322">
        <v>123.3</v>
      </c>
      <c r="J322">
        <v>104</v>
      </c>
      <c r="K322">
        <v>0.08</v>
      </c>
      <c r="L322">
        <v>7.97</v>
      </c>
      <c r="M322">
        <v>-95</v>
      </c>
      <c r="N322" s="2">
        <f t="shared" si="19"/>
        <v>12.777777777777777</v>
      </c>
    </row>
    <row r="323" spans="1:14" x14ac:dyDescent="0.25">
      <c r="A323" s="1">
        <v>44719</v>
      </c>
      <c r="B323" t="s">
        <v>37</v>
      </c>
      <c r="C323" t="s">
        <v>23</v>
      </c>
      <c r="D323">
        <v>73</v>
      </c>
      <c r="E323">
        <v>744</v>
      </c>
      <c r="F323">
        <v>0.88</v>
      </c>
      <c r="G323">
        <v>7.55</v>
      </c>
      <c r="H323">
        <v>163.9</v>
      </c>
      <c r="I323">
        <v>157</v>
      </c>
      <c r="J323">
        <v>106.5</v>
      </c>
      <c r="K323">
        <v>0.08</v>
      </c>
      <c r="L323">
        <v>9.0500000000000007</v>
      </c>
      <c r="M323">
        <v>-160</v>
      </c>
      <c r="N323" s="2">
        <f t="shared" si="19"/>
        <v>22.777777777777779</v>
      </c>
    </row>
    <row r="324" spans="1:14" x14ac:dyDescent="0.25">
      <c r="A324" s="1">
        <v>44768</v>
      </c>
      <c r="B324" t="s">
        <v>37</v>
      </c>
      <c r="C324" t="s">
        <v>23</v>
      </c>
      <c r="D324">
        <v>79.900000000000006</v>
      </c>
      <c r="E324">
        <v>745.1</v>
      </c>
      <c r="F324">
        <v>0.70799999999999996</v>
      </c>
      <c r="G324">
        <v>5.69</v>
      </c>
      <c r="H324">
        <v>163.4</v>
      </c>
      <c r="I324">
        <v>168.4</v>
      </c>
      <c r="J324">
        <v>106.2</v>
      </c>
      <c r="K324">
        <v>0.08</v>
      </c>
      <c r="L324">
        <v>8.43</v>
      </c>
      <c r="M324">
        <v>-124.2</v>
      </c>
      <c r="N324" s="2">
        <f t="shared" si="19"/>
        <v>26.611111111111114</v>
      </c>
    </row>
    <row r="325" spans="1:14" x14ac:dyDescent="0.25">
      <c r="A325" s="1">
        <v>44802</v>
      </c>
      <c r="B325" t="s">
        <v>37</v>
      </c>
      <c r="C325" t="s">
        <v>23</v>
      </c>
      <c r="D325">
        <v>78</v>
      </c>
      <c r="E325">
        <v>746</v>
      </c>
      <c r="F325">
        <v>0.73499999999999999</v>
      </c>
      <c r="G325">
        <v>5.9</v>
      </c>
      <c r="H325">
        <v>168</v>
      </c>
      <c r="I325">
        <v>171.4</v>
      </c>
      <c r="J325">
        <v>109.3</v>
      </c>
      <c r="K325">
        <v>0.08</v>
      </c>
      <c r="L325">
        <v>8.42</v>
      </c>
      <c r="M325">
        <v>-123.6</v>
      </c>
      <c r="N325" s="2">
        <f t="shared" si="19"/>
        <v>25.555555555555554</v>
      </c>
    </row>
    <row r="326" spans="1:14" x14ac:dyDescent="0.25">
      <c r="A326" s="1">
        <v>44840</v>
      </c>
      <c r="B326" t="s">
        <v>37</v>
      </c>
      <c r="C326" t="s">
        <v>23</v>
      </c>
      <c r="D326">
        <v>59.5</v>
      </c>
      <c r="E326">
        <v>744.6</v>
      </c>
      <c r="F326">
        <v>0.68400000000000005</v>
      </c>
      <c r="G326">
        <v>6.84</v>
      </c>
      <c r="H326">
        <v>181.3</v>
      </c>
      <c r="I326">
        <v>147.5</v>
      </c>
      <c r="J326">
        <v>117.8</v>
      </c>
      <c r="K326">
        <v>0.09</v>
      </c>
      <c r="L326">
        <v>7.56</v>
      </c>
      <c r="M326">
        <v>-71</v>
      </c>
      <c r="N326" s="2">
        <f t="shared" si="19"/>
        <v>15.277777777777777</v>
      </c>
    </row>
    <row r="327" spans="1:14" x14ac:dyDescent="0.25">
      <c r="A327" s="1">
        <v>45055</v>
      </c>
      <c r="B327" t="s">
        <v>37</v>
      </c>
      <c r="C327" t="s">
        <v>23</v>
      </c>
      <c r="D327">
        <v>62.9</v>
      </c>
      <c r="E327">
        <v>741.7</v>
      </c>
      <c r="F327">
        <v>1.0429999999999999</v>
      </c>
      <c r="G327">
        <v>10.43</v>
      </c>
      <c r="H327">
        <v>165.1</v>
      </c>
      <c r="I327">
        <v>140.30000000000001</v>
      </c>
      <c r="L327">
        <v>8.99</v>
      </c>
      <c r="M327">
        <v>-107.2</v>
      </c>
      <c r="N327" s="2">
        <f t="shared" si="19"/>
        <v>17.166666666666664</v>
      </c>
    </row>
    <row r="328" spans="1:14" x14ac:dyDescent="0.25">
      <c r="A328" s="1">
        <v>45125</v>
      </c>
      <c r="B328" t="s">
        <v>37</v>
      </c>
      <c r="C328" t="s">
        <v>23</v>
      </c>
      <c r="D328">
        <v>79</v>
      </c>
      <c r="E328">
        <v>742</v>
      </c>
      <c r="F328">
        <v>97.7</v>
      </c>
      <c r="G328">
        <v>7.9</v>
      </c>
      <c r="H328">
        <v>165.6</v>
      </c>
      <c r="I328">
        <v>169</v>
      </c>
      <c r="J328">
        <v>107.6</v>
      </c>
      <c r="K328">
        <v>0.08</v>
      </c>
      <c r="L328">
        <v>7.89</v>
      </c>
      <c r="M328">
        <v>-54.3</v>
      </c>
      <c r="N328" s="2">
        <f t="shared" si="19"/>
        <v>26.111111111111111</v>
      </c>
    </row>
    <row r="329" spans="1:14" x14ac:dyDescent="0.25">
      <c r="A329" s="1">
        <v>45197</v>
      </c>
      <c r="B329" t="s">
        <v>37</v>
      </c>
      <c r="C329" t="s">
        <v>23</v>
      </c>
      <c r="D329">
        <f>CONVERT(N329,"C","F")</f>
        <v>64.580000000000013</v>
      </c>
      <c r="E329">
        <v>1003.6</v>
      </c>
      <c r="F329">
        <v>91.5</v>
      </c>
      <c r="G329">
        <v>8.58</v>
      </c>
      <c r="H329">
        <v>148.4</v>
      </c>
      <c r="K329">
        <v>7.0000000000000007E-2</v>
      </c>
      <c r="L329">
        <v>7.38</v>
      </c>
      <c r="M329">
        <v>-20</v>
      </c>
      <c r="N329">
        <v>18.100000000000001</v>
      </c>
    </row>
    <row r="330" spans="1:14" x14ac:dyDescent="0.25">
      <c r="A330" s="1">
        <v>44406</v>
      </c>
      <c r="B330" t="s">
        <v>38</v>
      </c>
      <c r="C330" t="s">
        <v>17</v>
      </c>
      <c r="D330">
        <v>80.599999999999994</v>
      </c>
      <c r="E330">
        <v>743</v>
      </c>
      <c r="F330">
        <v>0.78500000000000003</v>
      </c>
      <c r="G330">
        <v>6.34</v>
      </c>
      <c r="H330">
        <v>194.4</v>
      </c>
      <c r="I330">
        <v>202.2</v>
      </c>
      <c r="J330">
        <v>126.4</v>
      </c>
      <c r="K330">
        <v>0.1</v>
      </c>
      <c r="L330">
        <v>8.83</v>
      </c>
      <c r="M330">
        <v>-107.2</v>
      </c>
      <c r="N330" s="2">
        <f>CONVERT(D330,"F","C")</f>
        <v>26.999999999999996</v>
      </c>
    </row>
    <row r="331" spans="1:14" x14ac:dyDescent="0.25">
      <c r="A331" s="1">
        <v>44468</v>
      </c>
      <c r="B331" t="s">
        <v>38</v>
      </c>
      <c r="C331" t="s">
        <v>17</v>
      </c>
      <c r="D331">
        <v>67.400000000000006</v>
      </c>
      <c r="E331">
        <v>744</v>
      </c>
      <c r="F331">
        <v>0.60399999999999998</v>
      </c>
      <c r="G331">
        <v>5.53</v>
      </c>
      <c r="H331">
        <v>150</v>
      </c>
      <c r="I331">
        <v>134.69999999999999</v>
      </c>
      <c r="J331">
        <v>97.5</v>
      </c>
      <c r="K331">
        <v>0.08</v>
      </c>
      <c r="L331">
        <v>7.11</v>
      </c>
      <c r="M331">
        <v>9.8000000000000007</v>
      </c>
      <c r="N331" s="2">
        <f>CONVERT(D331,"F","C")</f>
        <v>19.666666666666668</v>
      </c>
    </row>
    <row r="332" spans="1:14" x14ac:dyDescent="0.25">
      <c r="A332" s="1">
        <v>45197</v>
      </c>
      <c r="B332" t="s">
        <v>38</v>
      </c>
      <c r="C332" t="s">
        <v>17</v>
      </c>
      <c r="D332">
        <f>CONVERT(N332,"C","F")</f>
        <v>62.6</v>
      </c>
      <c r="E332">
        <v>1000.2</v>
      </c>
      <c r="F332">
        <v>82.9</v>
      </c>
      <c r="G332">
        <v>7.96</v>
      </c>
      <c r="H332">
        <v>158.19999999999999</v>
      </c>
      <c r="K332">
        <v>0.08</v>
      </c>
      <c r="L332">
        <v>7.02</v>
      </c>
      <c r="M332">
        <v>-1.3</v>
      </c>
      <c r="N332">
        <v>17</v>
      </c>
    </row>
    <row r="333" spans="1:14" x14ac:dyDescent="0.25">
      <c r="A333" s="1">
        <v>44372</v>
      </c>
      <c r="B333" t="s">
        <v>38</v>
      </c>
      <c r="C333" t="s">
        <v>23</v>
      </c>
      <c r="D333">
        <v>74.099999999999994</v>
      </c>
      <c r="E333">
        <v>753</v>
      </c>
      <c r="F333">
        <v>0.75</v>
      </c>
      <c r="G333">
        <v>6.47</v>
      </c>
      <c r="H333">
        <v>191.18</v>
      </c>
      <c r="I333">
        <v>185.8</v>
      </c>
      <c r="J333">
        <v>124.7</v>
      </c>
      <c r="K333">
        <v>0.09</v>
      </c>
      <c r="L333">
        <v>7.5</v>
      </c>
      <c r="M333">
        <v>-30.9</v>
      </c>
      <c r="N333" s="2">
        <f t="shared" ref="N333:N339" si="20">CONVERT(D333,"F","C")</f>
        <v>23.388888888888886</v>
      </c>
    </row>
    <row r="334" spans="1:14" x14ac:dyDescent="0.25">
      <c r="A334" s="1">
        <v>44406</v>
      </c>
      <c r="B334" t="s">
        <v>38</v>
      </c>
      <c r="C334" t="s">
        <v>23</v>
      </c>
      <c r="D334">
        <v>80.8</v>
      </c>
      <c r="E334">
        <v>743</v>
      </c>
      <c r="F334">
        <v>0.82099999999999995</v>
      </c>
      <c r="G334">
        <v>6.48</v>
      </c>
      <c r="H334">
        <v>194.7</v>
      </c>
      <c r="I334">
        <v>202.7</v>
      </c>
      <c r="J334">
        <v>126.6</v>
      </c>
      <c r="K334">
        <v>0.1</v>
      </c>
      <c r="L334">
        <v>8.89</v>
      </c>
      <c r="M334">
        <v>-112.7</v>
      </c>
      <c r="N334" s="2">
        <f t="shared" si="20"/>
        <v>27.111111111111107</v>
      </c>
    </row>
    <row r="335" spans="1:14" x14ac:dyDescent="0.25">
      <c r="A335" s="1">
        <v>44468</v>
      </c>
      <c r="B335" t="s">
        <v>38</v>
      </c>
      <c r="C335" t="s">
        <v>23</v>
      </c>
      <c r="D335">
        <v>68</v>
      </c>
      <c r="E335">
        <v>744</v>
      </c>
      <c r="F335">
        <v>0.628</v>
      </c>
      <c r="G335">
        <v>5.72</v>
      </c>
      <c r="H335">
        <v>149</v>
      </c>
      <c r="I335">
        <v>135</v>
      </c>
      <c r="J335">
        <v>97.4</v>
      </c>
      <c r="K335">
        <v>7.0000000000000007E-2</v>
      </c>
      <c r="L335">
        <v>7013</v>
      </c>
      <c r="M335">
        <v>-7.5</v>
      </c>
      <c r="N335" s="2">
        <f t="shared" si="20"/>
        <v>20</v>
      </c>
    </row>
    <row r="336" spans="1:14" x14ac:dyDescent="0.25">
      <c r="A336" s="1">
        <v>44737</v>
      </c>
      <c r="B336" t="s">
        <v>38</v>
      </c>
      <c r="C336" t="s">
        <v>23</v>
      </c>
      <c r="D336">
        <v>74</v>
      </c>
      <c r="E336">
        <v>744</v>
      </c>
      <c r="F336">
        <v>0.68100000000000005</v>
      </c>
      <c r="G336">
        <v>5.24</v>
      </c>
      <c r="H336">
        <v>191.1</v>
      </c>
      <c r="I336">
        <v>203.1</v>
      </c>
      <c r="J336">
        <v>124.3</v>
      </c>
      <c r="K336">
        <v>0.09</v>
      </c>
      <c r="L336">
        <v>8.73</v>
      </c>
      <c r="M336">
        <v>-134</v>
      </c>
      <c r="N336" s="2">
        <f t="shared" si="20"/>
        <v>23.333333333333332</v>
      </c>
    </row>
    <row r="337" spans="1:14" x14ac:dyDescent="0.25">
      <c r="A337" s="1">
        <v>44768</v>
      </c>
      <c r="B337" t="s">
        <v>38</v>
      </c>
      <c r="C337" t="s">
        <v>23</v>
      </c>
      <c r="D337">
        <v>82.8</v>
      </c>
      <c r="E337">
        <v>744</v>
      </c>
      <c r="F337">
        <v>0.67300000000000004</v>
      </c>
      <c r="G337">
        <v>5.24</v>
      </c>
      <c r="H337">
        <v>191.3</v>
      </c>
      <c r="I337">
        <v>203.1</v>
      </c>
      <c r="J337">
        <v>124.3</v>
      </c>
      <c r="K337">
        <v>0.09</v>
      </c>
      <c r="L337">
        <v>8.74</v>
      </c>
      <c r="M337">
        <v>-142</v>
      </c>
      <c r="N337" s="2">
        <f t="shared" si="20"/>
        <v>28.222222222222221</v>
      </c>
    </row>
    <row r="338" spans="1:14" x14ac:dyDescent="0.25">
      <c r="A338" s="1">
        <v>44840</v>
      </c>
      <c r="B338" t="s">
        <v>38</v>
      </c>
      <c r="C338" t="s">
        <v>23</v>
      </c>
      <c r="D338">
        <v>59.1</v>
      </c>
      <c r="E338">
        <v>743.8</v>
      </c>
      <c r="F338">
        <v>0.63</v>
      </c>
      <c r="G338">
        <v>6.2</v>
      </c>
      <c r="H338">
        <v>186.2</v>
      </c>
      <c r="I338">
        <v>150.9</v>
      </c>
      <c r="J338">
        <v>121</v>
      </c>
      <c r="K338">
        <v>0.09</v>
      </c>
      <c r="L338">
        <v>7.32</v>
      </c>
      <c r="M338">
        <v>-57.9</v>
      </c>
      <c r="N338" s="2">
        <f t="shared" si="20"/>
        <v>15.055555555555555</v>
      </c>
    </row>
    <row r="339" spans="1:14" x14ac:dyDescent="0.25">
      <c r="A339" s="1">
        <v>45125</v>
      </c>
      <c r="B339" t="s">
        <v>38</v>
      </c>
      <c r="C339" t="s">
        <v>23</v>
      </c>
      <c r="D339">
        <v>81.599999999999994</v>
      </c>
      <c r="E339">
        <v>741</v>
      </c>
      <c r="F339">
        <v>102.6</v>
      </c>
      <c r="G339">
        <v>8.08</v>
      </c>
      <c r="H339">
        <v>181</v>
      </c>
      <c r="I339">
        <v>190</v>
      </c>
      <c r="J339">
        <v>117.7</v>
      </c>
      <c r="K339">
        <v>0.09</v>
      </c>
      <c r="L339">
        <v>8.33</v>
      </c>
      <c r="M339">
        <v>-81.2</v>
      </c>
      <c r="N339" s="2">
        <f t="shared" si="20"/>
        <v>27.55555555555555</v>
      </c>
    </row>
    <row r="340" spans="1:14" x14ac:dyDescent="0.25">
      <c r="A340" s="1">
        <v>45197</v>
      </c>
      <c r="B340" t="s">
        <v>38</v>
      </c>
      <c r="C340" t="s">
        <v>23</v>
      </c>
      <c r="D340">
        <f>CONVERT(N340,"C","F")</f>
        <v>62.42</v>
      </c>
      <c r="E340">
        <v>1000.8</v>
      </c>
      <c r="F340">
        <v>80.400000000000006</v>
      </c>
      <c r="G340">
        <v>7.69</v>
      </c>
      <c r="H340">
        <v>158.1</v>
      </c>
      <c r="K340">
        <v>0.08</v>
      </c>
      <c r="L340">
        <v>7.19</v>
      </c>
      <c r="M340">
        <v>10.1</v>
      </c>
      <c r="N340">
        <v>16.899999999999999</v>
      </c>
    </row>
    <row r="341" spans="1:14" x14ac:dyDescent="0.25">
      <c r="A341" s="1">
        <v>44372</v>
      </c>
      <c r="B341" t="s">
        <v>38</v>
      </c>
      <c r="C341" t="s">
        <v>34</v>
      </c>
      <c r="D341">
        <v>74</v>
      </c>
      <c r="E341">
        <v>753</v>
      </c>
      <c r="F341">
        <v>0.77500000000000002</v>
      </c>
      <c r="G341">
        <v>6.64</v>
      </c>
      <c r="H341">
        <v>191.8</v>
      </c>
      <c r="I341">
        <v>185.6</v>
      </c>
      <c r="J341">
        <v>124.7</v>
      </c>
      <c r="K341">
        <v>0.09</v>
      </c>
      <c r="L341">
        <v>7.52</v>
      </c>
      <c r="M341">
        <v>-32.299999999999997</v>
      </c>
      <c r="N341" s="2">
        <f t="shared" ref="N341:N353" si="21">CONVERT(D341,"F","C")</f>
        <v>23.333333333333332</v>
      </c>
    </row>
    <row r="342" spans="1:14" x14ac:dyDescent="0.25">
      <c r="A342" s="1">
        <v>44468</v>
      </c>
      <c r="B342" t="s">
        <v>38</v>
      </c>
      <c r="C342" t="s">
        <v>34</v>
      </c>
      <c r="D342">
        <v>68</v>
      </c>
      <c r="E342">
        <v>744</v>
      </c>
      <c r="F342">
        <v>0.64300000000000002</v>
      </c>
      <c r="G342">
        <v>5.85</v>
      </c>
      <c r="H342">
        <v>149.80000000000001</v>
      </c>
      <c r="I342">
        <v>135.4</v>
      </c>
      <c r="J342">
        <v>97.4</v>
      </c>
      <c r="K342">
        <v>7.0000000000000007E-2</v>
      </c>
      <c r="L342">
        <v>7.08</v>
      </c>
      <c r="M342">
        <v>-6.8</v>
      </c>
      <c r="N342" s="2">
        <f t="shared" si="21"/>
        <v>20</v>
      </c>
    </row>
    <row r="343" spans="1:14" x14ac:dyDescent="0.25">
      <c r="A343" s="1">
        <v>44737</v>
      </c>
      <c r="B343" t="s">
        <v>38</v>
      </c>
      <c r="C343" t="s">
        <v>34</v>
      </c>
      <c r="D343">
        <v>73</v>
      </c>
      <c r="E343">
        <v>744.5</v>
      </c>
      <c r="F343">
        <v>0.71099999999999997</v>
      </c>
      <c r="G343">
        <v>5.65</v>
      </c>
      <c r="H343">
        <v>191.3</v>
      </c>
      <c r="I343">
        <v>202</v>
      </c>
      <c r="J343">
        <v>124.3</v>
      </c>
      <c r="K343">
        <v>0.09</v>
      </c>
      <c r="L343">
        <v>8.74</v>
      </c>
      <c r="M343">
        <v>-133.30000000000001</v>
      </c>
      <c r="N343" s="2">
        <f t="shared" si="21"/>
        <v>22.777777777777779</v>
      </c>
    </row>
    <row r="344" spans="1:14" x14ac:dyDescent="0.25">
      <c r="A344" s="1">
        <v>44768</v>
      </c>
      <c r="B344" t="s">
        <v>38</v>
      </c>
      <c r="C344" t="s">
        <v>34</v>
      </c>
      <c r="D344">
        <v>82.7</v>
      </c>
      <c r="E344">
        <v>744.5</v>
      </c>
      <c r="F344">
        <v>0.72299999999999998</v>
      </c>
      <c r="G344">
        <v>5.65</v>
      </c>
      <c r="H344">
        <v>191.3</v>
      </c>
      <c r="I344">
        <v>202.7</v>
      </c>
      <c r="J344">
        <v>124.3</v>
      </c>
      <c r="K344">
        <v>0.09</v>
      </c>
      <c r="L344">
        <v>8.75</v>
      </c>
      <c r="M344">
        <v>-143.4</v>
      </c>
      <c r="N344" s="2">
        <f t="shared" si="21"/>
        <v>28.166666666666668</v>
      </c>
    </row>
    <row r="345" spans="1:14" x14ac:dyDescent="0.25">
      <c r="A345" s="1">
        <v>44840</v>
      </c>
      <c r="B345" t="s">
        <v>38</v>
      </c>
      <c r="C345" t="s">
        <v>34</v>
      </c>
      <c r="D345">
        <v>58.8</v>
      </c>
      <c r="E345">
        <v>743.8</v>
      </c>
      <c r="F345">
        <v>0.58599999999999997</v>
      </c>
      <c r="G345">
        <v>592</v>
      </c>
      <c r="H345">
        <v>187</v>
      </c>
      <c r="I345">
        <v>150.9</v>
      </c>
      <c r="J345">
        <v>121.5</v>
      </c>
      <c r="K345">
        <v>0.09</v>
      </c>
      <c r="L345">
        <v>7.21</v>
      </c>
      <c r="M345">
        <v>-51.7</v>
      </c>
      <c r="N345" s="2">
        <f t="shared" si="21"/>
        <v>14.888888888888888</v>
      </c>
    </row>
    <row r="346" spans="1:14" x14ac:dyDescent="0.25">
      <c r="A346" s="1">
        <v>45125</v>
      </c>
      <c r="B346" t="s">
        <v>38</v>
      </c>
      <c r="C346" t="s">
        <v>34</v>
      </c>
      <c r="D346">
        <v>81.2</v>
      </c>
      <c r="E346">
        <v>741.7</v>
      </c>
      <c r="F346">
        <v>97</v>
      </c>
      <c r="G346">
        <v>7.61</v>
      </c>
      <c r="H346">
        <v>181.1</v>
      </c>
      <c r="I346">
        <v>189.1</v>
      </c>
      <c r="J346">
        <v>117.6</v>
      </c>
      <c r="K346">
        <v>0.09</v>
      </c>
      <c r="L346">
        <v>8.26</v>
      </c>
      <c r="M346">
        <v>-77</v>
      </c>
      <c r="N346" s="2">
        <f t="shared" si="21"/>
        <v>27.333333333333336</v>
      </c>
    </row>
    <row r="347" spans="1:14" x14ac:dyDescent="0.25">
      <c r="A347" s="1">
        <v>44372</v>
      </c>
      <c r="B347" t="s">
        <v>40</v>
      </c>
      <c r="C347" t="s">
        <v>23</v>
      </c>
      <c r="D347">
        <v>74.3</v>
      </c>
      <c r="E347">
        <v>752</v>
      </c>
      <c r="F347">
        <v>0.78500000000000003</v>
      </c>
      <c r="G347">
        <v>6.67</v>
      </c>
      <c r="H347">
        <v>191.8</v>
      </c>
      <c r="I347">
        <v>186.3</v>
      </c>
      <c r="J347">
        <v>124.7</v>
      </c>
      <c r="K347">
        <v>0.09</v>
      </c>
      <c r="L347">
        <v>7.56</v>
      </c>
      <c r="M347">
        <v>-34.299999999999997</v>
      </c>
      <c r="N347" s="2">
        <f t="shared" si="21"/>
        <v>23.499999999999996</v>
      </c>
    </row>
    <row r="348" spans="1:14" x14ac:dyDescent="0.25">
      <c r="A348" s="1">
        <v>44406</v>
      </c>
      <c r="B348" t="s">
        <v>40</v>
      </c>
      <c r="C348" t="s">
        <v>23</v>
      </c>
      <c r="D348">
        <v>80.7</v>
      </c>
      <c r="E348">
        <v>743</v>
      </c>
      <c r="F348">
        <v>0.78700000000000003</v>
      </c>
      <c r="G348">
        <v>6.27</v>
      </c>
      <c r="H348">
        <v>194.6</v>
      </c>
      <c r="I348">
        <v>202.3</v>
      </c>
      <c r="J348">
        <v>126.5</v>
      </c>
      <c r="K348">
        <v>0.1</v>
      </c>
      <c r="L348">
        <v>8.8699999999999992</v>
      </c>
      <c r="M348">
        <v>-111.1</v>
      </c>
      <c r="N348" s="2">
        <f t="shared" si="21"/>
        <v>27.055555555555557</v>
      </c>
    </row>
    <row r="349" spans="1:14" x14ac:dyDescent="0.25">
      <c r="A349" s="1">
        <v>44468</v>
      </c>
      <c r="B349" t="s">
        <v>40</v>
      </c>
      <c r="C349" t="s">
        <v>23</v>
      </c>
      <c r="D349">
        <v>68</v>
      </c>
      <c r="E349">
        <v>744</v>
      </c>
      <c r="F349">
        <v>0.627</v>
      </c>
      <c r="G349">
        <v>5.68</v>
      </c>
      <c r="H349">
        <v>149.9</v>
      </c>
      <c r="I349">
        <v>135.69999999999999</v>
      </c>
      <c r="J349">
        <v>97.4</v>
      </c>
      <c r="K349">
        <v>7.0000000000000007E-2</v>
      </c>
      <c r="L349">
        <v>7.02</v>
      </c>
      <c r="M349">
        <v>-3.5</v>
      </c>
      <c r="N349" s="2">
        <f t="shared" si="21"/>
        <v>20</v>
      </c>
    </row>
    <row r="350" spans="1:14" x14ac:dyDescent="0.25">
      <c r="A350" s="1">
        <v>44737</v>
      </c>
      <c r="B350" t="s">
        <v>40</v>
      </c>
      <c r="C350" t="s">
        <v>23</v>
      </c>
      <c r="D350">
        <v>74.099999999999994</v>
      </c>
      <c r="E350">
        <v>748</v>
      </c>
      <c r="F350">
        <v>0.77900000000000003</v>
      </c>
      <c r="G350">
        <v>6.67</v>
      </c>
      <c r="H350">
        <v>191.8</v>
      </c>
      <c r="I350">
        <v>186.3</v>
      </c>
      <c r="J350">
        <v>124.7</v>
      </c>
      <c r="K350">
        <v>0.09</v>
      </c>
      <c r="L350">
        <v>7.49</v>
      </c>
      <c r="M350">
        <v>-34.200000000000003</v>
      </c>
      <c r="N350" s="2">
        <f t="shared" si="21"/>
        <v>23.388888888888886</v>
      </c>
    </row>
    <row r="351" spans="1:14" x14ac:dyDescent="0.25">
      <c r="A351" s="1">
        <v>44768</v>
      </c>
      <c r="B351" t="s">
        <v>40</v>
      </c>
      <c r="C351" t="s">
        <v>23</v>
      </c>
      <c r="D351">
        <v>82.9</v>
      </c>
      <c r="E351">
        <v>744.3</v>
      </c>
      <c r="F351">
        <v>0.72099999999999997</v>
      </c>
      <c r="G351">
        <v>5.62</v>
      </c>
      <c r="H351">
        <v>191.4</v>
      </c>
      <c r="I351">
        <v>203.3</v>
      </c>
      <c r="J351">
        <v>124.4</v>
      </c>
      <c r="K351">
        <v>0.09</v>
      </c>
      <c r="L351">
        <v>8.86</v>
      </c>
      <c r="M351">
        <v>-150</v>
      </c>
      <c r="N351" s="2">
        <f t="shared" si="21"/>
        <v>28.277777777777779</v>
      </c>
    </row>
    <row r="352" spans="1:14" x14ac:dyDescent="0.25">
      <c r="A352" s="1">
        <v>44840</v>
      </c>
      <c r="B352" t="s">
        <v>40</v>
      </c>
      <c r="C352" t="s">
        <v>23</v>
      </c>
      <c r="D352">
        <v>59.6</v>
      </c>
      <c r="E352">
        <v>743.3</v>
      </c>
      <c r="F352">
        <v>0.58299999999999996</v>
      </c>
      <c r="G352">
        <v>5.83</v>
      </c>
      <c r="H352">
        <v>185.9</v>
      </c>
      <c r="I352">
        <v>151.5</v>
      </c>
      <c r="J352">
        <v>120.5</v>
      </c>
      <c r="K352">
        <v>0.09</v>
      </c>
      <c r="L352">
        <v>7.41</v>
      </c>
      <c r="M352">
        <v>-68.2</v>
      </c>
      <c r="N352" s="2">
        <f t="shared" si="21"/>
        <v>15.333333333333334</v>
      </c>
    </row>
    <row r="353" spans="1:14" x14ac:dyDescent="0.25">
      <c r="A353" s="1">
        <v>45125</v>
      </c>
      <c r="B353" t="s">
        <v>40</v>
      </c>
      <c r="C353" t="s">
        <v>23</v>
      </c>
      <c r="D353">
        <v>81.599999999999994</v>
      </c>
      <c r="E353">
        <v>741</v>
      </c>
      <c r="F353">
        <v>95.8</v>
      </c>
      <c r="G353">
        <v>7.59</v>
      </c>
      <c r="H353">
        <v>181.1</v>
      </c>
      <c r="I353">
        <v>190</v>
      </c>
      <c r="J353">
        <v>117.8</v>
      </c>
      <c r="K353">
        <v>0.09</v>
      </c>
      <c r="L353">
        <v>8.3699999999999992</v>
      </c>
      <c r="M353">
        <v>-83.5</v>
      </c>
      <c r="N353" s="2">
        <f t="shared" si="21"/>
        <v>27.55555555555555</v>
      </c>
    </row>
    <row r="354" spans="1:14" x14ac:dyDescent="0.25">
      <c r="A354" s="1">
        <v>45197</v>
      </c>
      <c r="B354" t="s">
        <v>40</v>
      </c>
      <c r="C354" t="s">
        <v>23</v>
      </c>
      <c r="D354">
        <f>CONVERT(N354,"C","F")</f>
        <v>62.6</v>
      </c>
      <c r="E354">
        <v>1002.1</v>
      </c>
      <c r="F354">
        <v>76.5</v>
      </c>
      <c r="G354">
        <v>7.1</v>
      </c>
      <c r="H354">
        <v>158.9</v>
      </c>
      <c r="K354">
        <v>0.08</v>
      </c>
      <c r="L354">
        <v>6.99</v>
      </c>
      <c r="M354">
        <v>0.9</v>
      </c>
      <c r="N354">
        <v>17</v>
      </c>
    </row>
    <row r="355" spans="1:14" x14ac:dyDescent="0.25">
      <c r="A355" s="1">
        <v>44372</v>
      </c>
      <c r="B355" t="s">
        <v>40</v>
      </c>
      <c r="C355" t="s">
        <v>34</v>
      </c>
      <c r="D355">
        <v>73.8</v>
      </c>
      <c r="E355">
        <v>752</v>
      </c>
      <c r="F355">
        <v>0.79500000000000004</v>
      </c>
      <c r="G355">
        <v>6.76</v>
      </c>
      <c r="H355">
        <v>191.7</v>
      </c>
      <c r="I355">
        <v>185.3</v>
      </c>
      <c r="J355">
        <v>124.5</v>
      </c>
      <c r="K355">
        <v>0.09</v>
      </c>
      <c r="L355">
        <v>7.52</v>
      </c>
      <c r="M355">
        <v>-32.4</v>
      </c>
      <c r="N355" s="2">
        <f t="shared" ref="N355:N361" si="22">CONVERT(D355,"F","C")</f>
        <v>23.222222222222221</v>
      </c>
    </row>
    <row r="356" spans="1:14" x14ac:dyDescent="0.25">
      <c r="A356" s="1">
        <v>44406</v>
      </c>
      <c r="B356" t="s">
        <v>40</v>
      </c>
      <c r="C356" t="s">
        <v>34</v>
      </c>
      <c r="D356">
        <v>80.7</v>
      </c>
      <c r="E356">
        <v>743</v>
      </c>
      <c r="F356">
        <v>0.84599999999999997</v>
      </c>
      <c r="G356">
        <v>6.72</v>
      </c>
      <c r="H356">
        <v>194.6</v>
      </c>
      <c r="I356">
        <v>202.4</v>
      </c>
      <c r="J356">
        <v>126.5</v>
      </c>
      <c r="K356">
        <v>0.1</v>
      </c>
      <c r="L356">
        <v>8.85</v>
      </c>
      <c r="M356">
        <v>-109.8</v>
      </c>
      <c r="N356" s="2">
        <f t="shared" si="22"/>
        <v>27.055555555555557</v>
      </c>
    </row>
    <row r="357" spans="1:14" x14ac:dyDescent="0.25">
      <c r="A357" s="1">
        <v>44468</v>
      </c>
      <c r="B357" t="s">
        <v>40</v>
      </c>
      <c r="C357" t="s">
        <v>34</v>
      </c>
      <c r="D357">
        <v>68</v>
      </c>
      <c r="E357">
        <v>744</v>
      </c>
      <c r="F357">
        <v>0.63600000000000001</v>
      </c>
      <c r="G357">
        <v>5.79</v>
      </c>
      <c r="H357">
        <v>149.9</v>
      </c>
      <c r="I357">
        <v>135.5</v>
      </c>
      <c r="J357">
        <v>97.07</v>
      </c>
      <c r="K357">
        <v>7.0000000000000007E-2</v>
      </c>
      <c r="L357">
        <v>6.99</v>
      </c>
      <c r="M357">
        <v>-1.7</v>
      </c>
      <c r="N357" s="2">
        <f t="shared" si="22"/>
        <v>20</v>
      </c>
    </row>
    <row r="358" spans="1:14" x14ac:dyDescent="0.25">
      <c r="A358" s="1">
        <v>44737</v>
      </c>
      <c r="B358" t="s">
        <v>40</v>
      </c>
      <c r="C358" t="s">
        <v>34</v>
      </c>
      <c r="D358">
        <v>73.2</v>
      </c>
      <c r="E358">
        <v>748.3</v>
      </c>
      <c r="F358">
        <v>0.77700000000000002</v>
      </c>
      <c r="G358">
        <v>6.76</v>
      </c>
      <c r="H358">
        <v>191.7</v>
      </c>
      <c r="I358">
        <v>185.3</v>
      </c>
      <c r="J358">
        <v>124.5</v>
      </c>
      <c r="K358">
        <v>0.09</v>
      </c>
      <c r="L358">
        <v>7.49</v>
      </c>
      <c r="M358">
        <v>-32.1</v>
      </c>
      <c r="N358" s="2">
        <f t="shared" si="22"/>
        <v>22.888888888888889</v>
      </c>
    </row>
    <row r="359" spans="1:14" x14ac:dyDescent="0.25">
      <c r="A359" s="1">
        <v>44768</v>
      </c>
      <c r="B359" t="s">
        <v>40</v>
      </c>
      <c r="C359" t="s">
        <v>34</v>
      </c>
      <c r="D359">
        <v>82.7</v>
      </c>
      <c r="E359">
        <v>744.3</v>
      </c>
      <c r="F359">
        <v>0.76</v>
      </c>
      <c r="G359">
        <v>5.91</v>
      </c>
      <c r="H359">
        <v>191.5</v>
      </c>
      <c r="I359">
        <v>203.1</v>
      </c>
      <c r="J359">
        <v>124.5</v>
      </c>
      <c r="K359">
        <v>0.09</v>
      </c>
      <c r="L359">
        <v>8.8699999999999992</v>
      </c>
      <c r="M359">
        <v>-150.5</v>
      </c>
      <c r="N359" s="2">
        <f t="shared" si="22"/>
        <v>28.166666666666668</v>
      </c>
    </row>
    <row r="360" spans="1:14" x14ac:dyDescent="0.25">
      <c r="A360" s="1">
        <v>44840</v>
      </c>
      <c r="B360" t="s">
        <v>40</v>
      </c>
      <c r="C360" t="s">
        <v>34</v>
      </c>
      <c r="D360">
        <v>59.1</v>
      </c>
      <c r="E360">
        <v>743.4</v>
      </c>
      <c r="F360">
        <v>0.58299999999999996</v>
      </c>
      <c r="G360">
        <v>5.89</v>
      </c>
      <c r="H360">
        <v>185.5</v>
      </c>
      <c r="I360">
        <v>150.19999999999999</v>
      </c>
      <c r="J360">
        <v>120.6</v>
      </c>
      <c r="K360">
        <v>0.09</v>
      </c>
      <c r="L360">
        <v>7.1</v>
      </c>
      <c r="M360">
        <v>-49.9</v>
      </c>
      <c r="N360" s="2">
        <f t="shared" si="22"/>
        <v>15.055555555555555</v>
      </c>
    </row>
    <row r="361" spans="1:14" x14ac:dyDescent="0.25">
      <c r="A361" s="1">
        <v>45125</v>
      </c>
      <c r="B361" t="s">
        <v>40</v>
      </c>
      <c r="C361" t="s">
        <v>34</v>
      </c>
      <c r="D361">
        <v>81.400000000000006</v>
      </c>
      <c r="E361">
        <v>741</v>
      </c>
      <c r="F361">
        <v>91.5</v>
      </c>
      <c r="G361">
        <v>7.25</v>
      </c>
      <c r="H361">
        <v>181.4</v>
      </c>
      <c r="I361">
        <v>189.8</v>
      </c>
      <c r="J361">
        <v>117.9</v>
      </c>
      <c r="K361">
        <v>0.09</v>
      </c>
      <c r="L361">
        <v>8.32</v>
      </c>
      <c r="M361">
        <v>-80.400000000000006</v>
      </c>
      <c r="N361" s="2">
        <f t="shared" si="22"/>
        <v>27.444444444444446</v>
      </c>
    </row>
    <row r="362" spans="1:14" x14ac:dyDescent="0.25">
      <c r="A362" s="1">
        <v>45197</v>
      </c>
      <c r="B362" t="s">
        <v>40</v>
      </c>
      <c r="C362" t="s">
        <v>34</v>
      </c>
      <c r="D362">
        <f>CONVERT(N362,"C","F")</f>
        <v>62.42</v>
      </c>
      <c r="E362">
        <v>1002.1</v>
      </c>
      <c r="F362">
        <v>74.5</v>
      </c>
      <c r="G362">
        <v>7.1</v>
      </c>
      <c r="H362">
        <v>158.9</v>
      </c>
      <c r="K362">
        <v>0.08</v>
      </c>
      <c r="L362">
        <v>6.95</v>
      </c>
      <c r="M362">
        <v>2.7</v>
      </c>
      <c r="N362">
        <v>16.899999999999999</v>
      </c>
    </row>
    <row r="363" spans="1:14" x14ac:dyDescent="0.25">
      <c r="A363" s="1">
        <v>44372</v>
      </c>
      <c r="B363" t="s">
        <v>42</v>
      </c>
      <c r="C363" t="s">
        <v>17</v>
      </c>
      <c r="D363">
        <v>73.2</v>
      </c>
      <c r="E363">
        <v>753</v>
      </c>
      <c r="F363">
        <v>0.84299999999999997</v>
      </c>
      <c r="G363">
        <v>7.27</v>
      </c>
      <c r="H363">
        <v>192.9</v>
      </c>
      <c r="I363">
        <v>185.1</v>
      </c>
      <c r="J363">
        <v>125.3</v>
      </c>
      <c r="K363">
        <v>0.09</v>
      </c>
      <c r="L363">
        <v>7.43</v>
      </c>
      <c r="M363">
        <v>-28.5</v>
      </c>
      <c r="N363" s="2">
        <f t="shared" ref="N363:N369" si="23">CONVERT(D363,"F","C")</f>
        <v>22.888888888888889</v>
      </c>
    </row>
    <row r="364" spans="1:14" x14ac:dyDescent="0.25">
      <c r="A364" s="1">
        <v>44406</v>
      </c>
      <c r="B364" t="s">
        <v>42</v>
      </c>
      <c r="C364" t="s">
        <v>17</v>
      </c>
      <c r="D364">
        <v>80.8</v>
      </c>
      <c r="E364">
        <v>743</v>
      </c>
      <c r="F364">
        <v>0.84200000000000008</v>
      </c>
      <c r="G364">
        <v>6.67</v>
      </c>
      <c r="H364">
        <v>194.6</v>
      </c>
      <c r="I364">
        <v>202.4</v>
      </c>
      <c r="J364">
        <v>126.5</v>
      </c>
      <c r="K364">
        <v>0.1</v>
      </c>
      <c r="L364">
        <v>8.8699999999999992</v>
      </c>
      <c r="M364">
        <v>-111.3</v>
      </c>
      <c r="N364" s="2">
        <f t="shared" si="23"/>
        <v>27.111111111111107</v>
      </c>
    </row>
    <row r="365" spans="1:14" x14ac:dyDescent="0.25">
      <c r="A365" s="1">
        <v>44468</v>
      </c>
      <c r="B365" t="s">
        <v>42</v>
      </c>
      <c r="C365" t="s">
        <v>17</v>
      </c>
      <c r="D365">
        <v>67.3</v>
      </c>
      <c r="E365">
        <v>744</v>
      </c>
      <c r="F365">
        <v>0.55700000000000005</v>
      </c>
      <c r="G365">
        <v>5.12</v>
      </c>
      <c r="H365">
        <v>150.30000000000001</v>
      </c>
      <c r="I365">
        <v>134.80000000000001</v>
      </c>
      <c r="J365">
        <v>97.7</v>
      </c>
      <c r="K365">
        <v>7.0000000000000007E-2</v>
      </c>
      <c r="L365">
        <v>6.95</v>
      </c>
      <c r="M365">
        <v>0.9</v>
      </c>
      <c r="N365" s="2">
        <f t="shared" si="23"/>
        <v>19.611111111111111</v>
      </c>
    </row>
    <row r="366" spans="1:14" x14ac:dyDescent="0.25">
      <c r="A366" s="1">
        <v>44737</v>
      </c>
      <c r="B366" t="s">
        <v>42</v>
      </c>
      <c r="C366" t="s">
        <v>17</v>
      </c>
      <c r="D366">
        <v>74.099999999999994</v>
      </c>
      <c r="E366">
        <v>751.9</v>
      </c>
      <c r="F366">
        <v>0.84199999999999997</v>
      </c>
      <c r="G366">
        <v>7</v>
      </c>
      <c r="H366">
        <v>191</v>
      </c>
      <c r="I366">
        <v>201.1</v>
      </c>
      <c r="J366">
        <v>125</v>
      </c>
      <c r="K366">
        <v>0.09</v>
      </c>
      <c r="L366">
        <v>8.52</v>
      </c>
      <c r="M366">
        <v>-130</v>
      </c>
      <c r="N366" s="2">
        <f t="shared" si="23"/>
        <v>23.388888888888886</v>
      </c>
    </row>
    <row r="367" spans="1:14" x14ac:dyDescent="0.25">
      <c r="A367" s="1">
        <v>44768</v>
      </c>
      <c r="B367" t="s">
        <v>42</v>
      </c>
      <c r="C367" t="s">
        <v>17</v>
      </c>
      <c r="D367">
        <v>82.2</v>
      </c>
      <c r="E367">
        <v>741.4</v>
      </c>
      <c r="F367">
        <v>0.74</v>
      </c>
      <c r="G367">
        <v>5.81</v>
      </c>
      <c r="H367">
        <v>191</v>
      </c>
      <c r="I367">
        <v>201.4</v>
      </c>
      <c r="J367">
        <v>125</v>
      </c>
      <c r="K367">
        <v>0.09</v>
      </c>
      <c r="L367">
        <v>8.6300000000000008</v>
      </c>
      <c r="M367">
        <v>-134</v>
      </c>
      <c r="N367" s="2">
        <f t="shared" si="23"/>
        <v>27.888888888888889</v>
      </c>
    </row>
    <row r="368" spans="1:14" x14ac:dyDescent="0.25">
      <c r="A368" s="1">
        <v>44840</v>
      </c>
      <c r="B368" t="s">
        <v>42</v>
      </c>
      <c r="C368" t="s">
        <v>17</v>
      </c>
      <c r="D368">
        <v>58.7</v>
      </c>
      <c r="E368">
        <v>743.3</v>
      </c>
      <c r="F368">
        <v>0.58899999999999997</v>
      </c>
      <c r="G368">
        <v>5.96</v>
      </c>
      <c r="H368">
        <v>185.7</v>
      </c>
      <c r="I368">
        <v>149.6</v>
      </c>
      <c r="J368">
        <v>120.7</v>
      </c>
      <c r="K368">
        <v>0.09</v>
      </c>
      <c r="L368">
        <v>7.22</v>
      </c>
      <c r="M368">
        <v>-52.4</v>
      </c>
      <c r="N368" s="2">
        <f t="shared" si="23"/>
        <v>14.833333333333334</v>
      </c>
    </row>
    <row r="369" spans="1:14" x14ac:dyDescent="0.25">
      <c r="A369" s="1">
        <v>45125</v>
      </c>
      <c r="B369" t="s">
        <v>42</v>
      </c>
      <c r="C369" t="s">
        <v>17</v>
      </c>
      <c r="D369">
        <v>77.900000000000006</v>
      </c>
      <c r="E369">
        <v>741</v>
      </c>
      <c r="F369">
        <v>88.6</v>
      </c>
      <c r="G369">
        <v>7.27</v>
      </c>
      <c r="H369">
        <v>180.7</v>
      </c>
      <c r="I369">
        <v>182.5</v>
      </c>
      <c r="J369">
        <v>117.4</v>
      </c>
      <c r="K369">
        <v>0.09</v>
      </c>
      <c r="L369">
        <v>7.43</v>
      </c>
      <c r="M369">
        <v>-25</v>
      </c>
      <c r="N369" s="2">
        <f t="shared" si="23"/>
        <v>25.500000000000004</v>
      </c>
    </row>
    <row r="370" spans="1:14" x14ac:dyDescent="0.25">
      <c r="A370" s="1">
        <v>45197</v>
      </c>
      <c r="B370" t="s">
        <v>42</v>
      </c>
      <c r="C370" t="s">
        <v>17</v>
      </c>
      <c r="D370">
        <f>CONVERT(N370,"C","F")</f>
        <v>62.24</v>
      </c>
      <c r="E370">
        <v>1001.9</v>
      </c>
      <c r="F370">
        <v>68.400000000000006</v>
      </c>
      <c r="G370">
        <v>6.57</v>
      </c>
      <c r="H370">
        <v>158.80000000000001</v>
      </c>
      <c r="K370">
        <v>0.08</v>
      </c>
      <c r="L370">
        <v>6.91</v>
      </c>
      <c r="M370">
        <v>5.9</v>
      </c>
      <c r="N370">
        <v>16.8</v>
      </c>
    </row>
    <row r="371" spans="1:14" x14ac:dyDescent="0.25">
      <c r="A371" s="1">
        <v>44372</v>
      </c>
      <c r="B371" t="s">
        <v>42</v>
      </c>
      <c r="C371" t="s">
        <v>20</v>
      </c>
      <c r="D371">
        <v>59.9</v>
      </c>
      <c r="E371">
        <v>752.9</v>
      </c>
      <c r="F371">
        <v>0.29100000000000004</v>
      </c>
      <c r="G371">
        <v>2.86</v>
      </c>
      <c r="H371">
        <v>201.8</v>
      </c>
      <c r="I371">
        <v>165.5</v>
      </c>
      <c r="J371">
        <v>131.19999999999999</v>
      </c>
      <c r="K371">
        <v>0.1</v>
      </c>
      <c r="L371">
        <v>6.82</v>
      </c>
      <c r="M371">
        <v>8.5</v>
      </c>
      <c r="N371" s="2">
        <f t="shared" ref="N371:N377" si="24">CONVERT(D371,"F","C")</f>
        <v>15.499999999999998</v>
      </c>
    </row>
    <row r="372" spans="1:14" x14ac:dyDescent="0.25">
      <c r="A372" s="1">
        <v>44406</v>
      </c>
      <c r="B372" t="s">
        <v>42</v>
      </c>
      <c r="C372" t="s">
        <v>20</v>
      </c>
      <c r="D372">
        <v>66.8</v>
      </c>
      <c r="E372">
        <v>743.1</v>
      </c>
      <c r="F372">
        <v>0.36799999999999999</v>
      </c>
      <c r="G372">
        <v>3.37</v>
      </c>
      <c r="H372">
        <v>207</v>
      </c>
      <c r="I372">
        <v>184.5</v>
      </c>
      <c r="J372">
        <v>134.69999999999999</v>
      </c>
      <c r="K372">
        <v>0.1</v>
      </c>
      <c r="L372">
        <v>7.29</v>
      </c>
      <c r="M372">
        <v>-118</v>
      </c>
      <c r="N372" s="2">
        <f t="shared" si="24"/>
        <v>19.333333333333332</v>
      </c>
    </row>
    <row r="373" spans="1:14" x14ac:dyDescent="0.25">
      <c r="A373" s="1">
        <v>44468</v>
      </c>
      <c r="B373" t="s">
        <v>42</v>
      </c>
      <c r="C373" t="s">
        <v>20</v>
      </c>
      <c r="D373">
        <v>66.400000000000006</v>
      </c>
      <c r="E373">
        <v>744.4</v>
      </c>
      <c r="F373">
        <v>0.4</v>
      </c>
      <c r="G373">
        <v>3.76</v>
      </c>
      <c r="H373">
        <v>153.30000000000001</v>
      </c>
      <c r="I373">
        <v>136.1</v>
      </c>
      <c r="J373">
        <v>99.8</v>
      </c>
      <c r="K373">
        <v>0.08</v>
      </c>
      <c r="L373">
        <v>6.8</v>
      </c>
      <c r="M373">
        <v>9.3000000000000007</v>
      </c>
      <c r="N373" s="2">
        <f t="shared" si="24"/>
        <v>19.111111111111114</v>
      </c>
    </row>
    <row r="374" spans="1:14" x14ac:dyDescent="0.25">
      <c r="A374" s="1">
        <v>44737</v>
      </c>
      <c r="B374" t="s">
        <v>42</v>
      </c>
      <c r="C374" t="s">
        <v>20</v>
      </c>
      <c r="D374">
        <v>60.2</v>
      </c>
      <c r="E374">
        <v>751.7</v>
      </c>
      <c r="F374">
        <v>0.34499999999999997</v>
      </c>
      <c r="G374">
        <v>4.45</v>
      </c>
      <c r="H374">
        <v>195</v>
      </c>
      <c r="I374">
        <v>201.5</v>
      </c>
      <c r="J374">
        <v>126.2</v>
      </c>
      <c r="K374">
        <v>0.09</v>
      </c>
      <c r="L374">
        <v>7.4</v>
      </c>
      <c r="M374">
        <v>-65</v>
      </c>
      <c r="N374" s="2">
        <f t="shared" si="24"/>
        <v>15.666666666666668</v>
      </c>
    </row>
    <row r="375" spans="1:14" x14ac:dyDescent="0.25">
      <c r="A375" s="1">
        <v>44768</v>
      </c>
      <c r="B375" t="s">
        <v>42</v>
      </c>
      <c r="C375" t="s">
        <v>20</v>
      </c>
      <c r="D375">
        <v>67.3</v>
      </c>
      <c r="E375">
        <v>744.1</v>
      </c>
      <c r="F375">
        <v>0.69</v>
      </c>
      <c r="G375">
        <v>6.32</v>
      </c>
      <c r="H375">
        <v>192</v>
      </c>
      <c r="I375">
        <v>171.8</v>
      </c>
      <c r="J375">
        <v>124.7</v>
      </c>
      <c r="K375">
        <v>0.09</v>
      </c>
      <c r="L375">
        <v>7.41</v>
      </c>
      <c r="M375">
        <v>-63</v>
      </c>
      <c r="N375" s="2">
        <f t="shared" si="24"/>
        <v>19.611111111111111</v>
      </c>
    </row>
    <row r="376" spans="1:14" x14ac:dyDescent="0.25">
      <c r="A376" s="1">
        <v>44840</v>
      </c>
      <c r="B376" t="s">
        <v>42</v>
      </c>
      <c r="C376" t="s">
        <v>20</v>
      </c>
      <c r="D376">
        <v>57.9</v>
      </c>
      <c r="E376">
        <v>743.3</v>
      </c>
      <c r="F376">
        <v>0.57999999999999996</v>
      </c>
      <c r="G376">
        <v>5.93</v>
      </c>
      <c r="H376">
        <v>183.4</v>
      </c>
      <c r="I376">
        <v>146.19999999999999</v>
      </c>
      <c r="J376">
        <v>119.2</v>
      </c>
      <c r="K376">
        <v>0.09</v>
      </c>
      <c r="L376">
        <v>7.19</v>
      </c>
      <c r="M376">
        <v>-50.5</v>
      </c>
      <c r="N376" s="2">
        <f t="shared" si="24"/>
        <v>14.388888888888888</v>
      </c>
    </row>
    <row r="377" spans="1:14" x14ac:dyDescent="0.25">
      <c r="A377" s="1">
        <v>45125</v>
      </c>
      <c r="B377" t="s">
        <v>42</v>
      </c>
      <c r="C377" t="s">
        <v>20</v>
      </c>
      <c r="D377">
        <v>59</v>
      </c>
      <c r="E377">
        <v>741</v>
      </c>
      <c r="F377">
        <v>13.8</v>
      </c>
      <c r="G377">
        <v>1.35</v>
      </c>
      <c r="H377">
        <v>198.7</v>
      </c>
      <c r="I377">
        <v>160.5</v>
      </c>
      <c r="J377">
        <v>129</v>
      </c>
      <c r="K377">
        <v>0.01</v>
      </c>
      <c r="L377">
        <v>6.69</v>
      </c>
      <c r="M377">
        <v>16.3</v>
      </c>
      <c r="N377" s="2">
        <f t="shared" si="24"/>
        <v>15</v>
      </c>
    </row>
    <row r="378" spans="1:14" x14ac:dyDescent="0.25">
      <c r="A378" s="1">
        <v>45197</v>
      </c>
      <c r="B378" t="s">
        <v>42</v>
      </c>
      <c r="C378" t="s">
        <v>20</v>
      </c>
      <c r="D378">
        <f>CONVERT(N378,"C","F")</f>
        <v>61.88</v>
      </c>
      <c r="E378">
        <v>1002</v>
      </c>
      <c r="F378">
        <v>67.5</v>
      </c>
      <c r="G378">
        <v>6.46</v>
      </c>
      <c r="H378">
        <v>160.80000000000001</v>
      </c>
      <c r="K378">
        <v>0.08</v>
      </c>
      <c r="L378">
        <v>6.87</v>
      </c>
      <c r="M378">
        <v>7.8</v>
      </c>
      <c r="N378">
        <v>16.600000000000001</v>
      </c>
    </row>
    <row r="379" spans="1:14" x14ac:dyDescent="0.25">
      <c r="A379" s="1">
        <v>44406</v>
      </c>
      <c r="B379" t="s">
        <v>42</v>
      </c>
      <c r="C379" t="s">
        <v>23</v>
      </c>
      <c r="D379">
        <v>80.8</v>
      </c>
      <c r="E379">
        <v>743</v>
      </c>
      <c r="F379">
        <v>0.81499999999999995</v>
      </c>
      <c r="G379">
        <v>6.48</v>
      </c>
      <c r="H379">
        <v>194.7</v>
      </c>
      <c r="I379">
        <v>202.6</v>
      </c>
      <c r="J379">
        <v>126.5</v>
      </c>
      <c r="K379">
        <v>0.1</v>
      </c>
      <c r="L379">
        <v>8.8800000000000008</v>
      </c>
      <c r="M379">
        <v>-112</v>
      </c>
      <c r="N379" s="2">
        <f t="shared" ref="N379:N388" si="25">CONVERT(D379,"F","C")</f>
        <v>27.111111111111107</v>
      </c>
    </row>
    <row r="380" spans="1:14" x14ac:dyDescent="0.25">
      <c r="A380" s="1">
        <v>44468</v>
      </c>
      <c r="B380" t="s">
        <v>42</v>
      </c>
      <c r="C380" t="s">
        <v>23</v>
      </c>
      <c r="D380">
        <v>68.099999999999994</v>
      </c>
      <c r="E380">
        <v>744.5</v>
      </c>
      <c r="F380">
        <v>0.61099999999999999</v>
      </c>
      <c r="G380">
        <v>5.53</v>
      </c>
      <c r="H380">
        <v>149.9</v>
      </c>
      <c r="I380">
        <v>135.80000000000001</v>
      </c>
      <c r="J380">
        <v>97.5</v>
      </c>
      <c r="K380">
        <v>7.0000000000000007E-2</v>
      </c>
      <c r="L380">
        <v>7</v>
      </c>
      <c r="M380">
        <v>-2.6</v>
      </c>
      <c r="N380" s="2">
        <f t="shared" si="25"/>
        <v>20.055555555555554</v>
      </c>
    </row>
    <row r="381" spans="1:14" x14ac:dyDescent="0.25">
      <c r="A381" s="1">
        <v>45125</v>
      </c>
      <c r="B381" t="s">
        <v>42</v>
      </c>
      <c r="C381" t="s">
        <v>23</v>
      </c>
      <c r="D381">
        <v>81.7</v>
      </c>
      <c r="E381">
        <v>741</v>
      </c>
      <c r="F381">
        <v>99</v>
      </c>
      <c r="G381">
        <v>7.8</v>
      </c>
      <c r="H381">
        <v>181.4</v>
      </c>
      <c r="I381">
        <v>190.3</v>
      </c>
      <c r="J381">
        <v>117.9</v>
      </c>
      <c r="K381">
        <v>0.09</v>
      </c>
      <c r="L381">
        <v>8.49</v>
      </c>
      <c r="M381">
        <v>-90.5</v>
      </c>
      <c r="N381" s="2">
        <f t="shared" si="25"/>
        <v>27.611111111111111</v>
      </c>
    </row>
    <row r="382" spans="1:14" x14ac:dyDescent="0.25">
      <c r="A382" s="1">
        <v>44372</v>
      </c>
      <c r="B382" t="s">
        <v>43</v>
      </c>
      <c r="C382" t="s">
        <v>23</v>
      </c>
      <c r="D382">
        <v>74.3</v>
      </c>
      <c r="E382">
        <v>752</v>
      </c>
      <c r="F382">
        <v>0.73599999999999999</v>
      </c>
      <c r="G382">
        <v>6.66</v>
      </c>
      <c r="H382">
        <v>191.4</v>
      </c>
      <c r="I382">
        <v>186</v>
      </c>
      <c r="J382">
        <v>124.5</v>
      </c>
      <c r="K382">
        <v>0.09</v>
      </c>
      <c r="L382">
        <v>7.46</v>
      </c>
      <c r="M382">
        <v>-28.7</v>
      </c>
      <c r="N382" s="2">
        <f t="shared" si="25"/>
        <v>23.499999999999996</v>
      </c>
    </row>
    <row r="383" spans="1:14" x14ac:dyDescent="0.25">
      <c r="A383" s="1">
        <v>44406</v>
      </c>
      <c r="B383" t="s">
        <v>43</v>
      </c>
      <c r="C383" t="s">
        <v>23</v>
      </c>
      <c r="D383">
        <v>80.8</v>
      </c>
      <c r="E383">
        <v>743</v>
      </c>
      <c r="F383">
        <v>0.82900000000000007</v>
      </c>
      <c r="G383">
        <v>6.57</v>
      </c>
      <c r="H383">
        <v>194.7</v>
      </c>
      <c r="I383">
        <v>202.6</v>
      </c>
      <c r="J383">
        <v>126.6</v>
      </c>
      <c r="K383">
        <v>0.1</v>
      </c>
      <c r="L383">
        <v>8.84</v>
      </c>
      <c r="M383">
        <v>-109.9</v>
      </c>
      <c r="N383" s="2">
        <f t="shared" si="25"/>
        <v>27.111111111111107</v>
      </c>
    </row>
    <row r="384" spans="1:14" x14ac:dyDescent="0.25">
      <c r="A384" s="1">
        <v>44468</v>
      </c>
      <c r="B384" t="s">
        <v>43</v>
      </c>
      <c r="C384" t="s">
        <v>23</v>
      </c>
      <c r="D384">
        <v>67</v>
      </c>
      <c r="E384">
        <v>744</v>
      </c>
      <c r="F384">
        <v>0.63400000000000001</v>
      </c>
      <c r="G384">
        <v>5.77</v>
      </c>
      <c r="H384">
        <v>149.5</v>
      </c>
      <c r="I384">
        <v>134.80000000000001</v>
      </c>
      <c r="J384">
        <v>97.2</v>
      </c>
      <c r="K384">
        <v>7.0000000000000007E-2</v>
      </c>
      <c r="L384">
        <v>7.01</v>
      </c>
      <c r="M384">
        <v>-2.7</v>
      </c>
      <c r="N384" s="2">
        <f t="shared" si="25"/>
        <v>19.444444444444443</v>
      </c>
    </row>
    <row r="385" spans="1:14" x14ac:dyDescent="0.25">
      <c r="A385" s="1">
        <v>44737</v>
      </c>
      <c r="B385" t="s">
        <v>43</v>
      </c>
      <c r="C385" t="s">
        <v>23</v>
      </c>
      <c r="D385">
        <v>76.099999999999994</v>
      </c>
      <c r="E385">
        <v>744.1</v>
      </c>
      <c r="F385">
        <v>0.78300000000000003</v>
      </c>
      <c r="G385">
        <v>6.87</v>
      </c>
      <c r="H385">
        <v>191</v>
      </c>
      <c r="I385">
        <v>185</v>
      </c>
      <c r="J385">
        <v>124.6</v>
      </c>
      <c r="K385">
        <v>0.09</v>
      </c>
      <c r="L385">
        <v>9.0299999999999994</v>
      </c>
      <c r="M385">
        <v>-159</v>
      </c>
      <c r="N385" s="2">
        <f t="shared" si="25"/>
        <v>24.499999999999996</v>
      </c>
    </row>
    <row r="386" spans="1:14" x14ac:dyDescent="0.25">
      <c r="A386" s="1">
        <v>44768</v>
      </c>
      <c r="B386" t="s">
        <v>43</v>
      </c>
      <c r="C386" t="s">
        <v>23</v>
      </c>
      <c r="D386">
        <v>82.8</v>
      </c>
      <c r="E386">
        <v>744</v>
      </c>
      <c r="F386">
        <v>0.78700000000000003</v>
      </c>
      <c r="G386">
        <v>6.12</v>
      </c>
      <c r="H386">
        <v>192.2</v>
      </c>
      <c r="I386">
        <v>204.2</v>
      </c>
      <c r="J386">
        <v>125</v>
      </c>
      <c r="K386">
        <v>0.09</v>
      </c>
      <c r="L386">
        <v>9.0299999999999994</v>
      </c>
      <c r="M386">
        <v>-159</v>
      </c>
      <c r="N386" s="2">
        <f t="shared" si="25"/>
        <v>28.222222222222221</v>
      </c>
    </row>
    <row r="387" spans="1:14" x14ac:dyDescent="0.25">
      <c r="A387" s="1">
        <v>44840</v>
      </c>
      <c r="B387" t="s">
        <v>43</v>
      </c>
      <c r="C387" t="s">
        <v>23</v>
      </c>
      <c r="D387">
        <v>59.2</v>
      </c>
      <c r="E387">
        <v>742.9</v>
      </c>
      <c r="F387">
        <v>0.60099999999999998</v>
      </c>
      <c r="G387">
        <v>61.5</v>
      </c>
      <c r="H387">
        <v>187.2</v>
      </c>
      <c r="I387">
        <v>151.9</v>
      </c>
      <c r="J387">
        <v>121.9</v>
      </c>
      <c r="K387">
        <v>0.09</v>
      </c>
      <c r="L387">
        <v>7.1</v>
      </c>
      <c r="M387">
        <v>-53.4</v>
      </c>
      <c r="N387" s="2">
        <f t="shared" si="25"/>
        <v>15.111111111111112</v>
      </c>
    </row>
    <row r="388" spans="1:14" x14ac:dyDescent="0.25">
      <c r="A388" s="1">
        <v>45125</v>
      </c>
      <c r="B388" t="s">
        <v>43</v>
      </c>
      <c r="C388" t="s">
        <v>23</v>
      </c>
      <c r="D388">
        <v>81.8</v>
      </c>
      <c r="E388">
        <v>741.1</v>
      </c>
      <c r="F388">
        <v>98.2</v>
      </c>
      <c r="G388">
        <v>7.68</v>
      </c>
      <c r="H388">
        <v>182.4</v>
      </c>
      <c r="I388">
        <v>191.6</v>
      </c>
      <c r="J388">
        <v>118.5</v>
      </c>
      <c r="K388">
        <v>0.09</v>
      </c>
      <c r="L388">
        <v>8.3800000000000008</v>
      </c>
      <c r="M388">
        <v>-83</v>
      </c>
      <c r="N388" s="2">
        <f t="shared" si="25"/>
        <v>27.666666666666664</v>
      </c>
    </row>
    <row r="389" spans="1:14" x14ac:dyDescent="0.25">
      <c r="A389" s="1">
        <v>45197</v>
      </c>
      <c r="B389" t="s">
        <v>43</v>
      </c>
      <c r="C389" t="s">
        <v>23</v>
      </c>
      <c r="D389">
        <f>CONVERT(N389,"C","F")</f>
        <v>62.78</v>
      </c>
      <c r="E389">
        <v>1001.9</v>
      </c>
      <c r="F389">
        <v>78.3</v>
      </c>
      <c r="G389">
        <v>7.49</v>
      </c>
      <c r="H389">
        <v>158.9</v>
      </c>
      <c r="K389">
        <v>0.08</v>
      </c>
      <c r="L389">
        <v>7.01</v>
      </c>
      <c r="M389">
        <v>-0.9</v>
      </c>
      <c r="N389">
        <v>17.100000000000001</v>
      </c>
    </row>
    <row r="390" spans="1:14" x14ac:dyDescent="0.25">
      <c r="A390" s="1">
        <v>44372</v>
      </c>
      <c r="B390" t="s">
        <v>44</v>
      </c>
      <c r="C390" t="s">
        <v>17</v>
      </c>
      <c r="D390">
        <v>73.8</v>
      </c>
      <c r="E390">
        <v>752</v>
      </c>
      <c r="F390">
        <v>0.76</v>
      </c>
      <c r="G390">
        <v>6.43</v>
      </c>
      <c r="H390">
        <v>191.7</v>
      </c>
      <c r="I390">
        <v>185.2</v>
      </c>
      <c r="J390">
        <v>124.6</v>
      </c>
      <c r="K390">
        <v>0.09</v>
      </c>
      <c r="L390">
        <v>7.64</v>
      </c>
      <c r="M390">
        <v>-38.799999999999997</v>
      </c>
      <c r="N390" s="2">
        <f t="shared" ref="N390:N396" si="26">CONVERT(D390,"F","C")</f>
        <v>23.222222222222221</v>
      </c>
    </row>
    <row r="391" spans="1:14" x14ac:dyDescent="0.25">
      <c r="A391" s="1">
        <v>44406</v>
      </c>
      <c r="B391" t="s">
        <v>44</v>
      </c>
      <c r="C391" t="s">
        <v>17</v>
      </c>
      <c r="D391">
        <v>80.7</v>
      </c>
      <c r="E391">
        <v>743.1</v>
      </c>
      <c r="F391">
        <v>0.72499999999999998</v>
      </c>
      <c r="G391">
        <v>5.8</v>
      </c>
      <c r="H391">
        <v>194.6</v>
      </c>
      <c r="I391">
        <v>202.3</v>
      </c>
      <c r="J391">
        <v>126.5</v>
      </c>
      <c r="K391">
        <v>0.1</v>
      </c>
      <c r="L391">
        <v>8.84</v>
      </c>
      <c r="M391">
        <v>-110</v>
      </c>
      <c r="N391" s="2">
        <f t="shared" si="26"/>
        <v>27.055555555555557</v>
      </c>
    </row>
    <row r="392" spans="1:14" x14ac:dyDescent="0.25">
      <c r="A392" s="1">
        <v>44468</v>
      </c>
      <c r="B392" t="s">
        <v>44</v>
      </c>
      <c r="C392" t="s">
        <v>17</v>
      </c>
      <c r="D392">
        <v>67.3</v>
      </c>
      <c r="E392">
        <v>744</v>
      </c>
      <c r="F392">
        <v>0.63700000000000001</v>
      </c>
      <c r="G392">
        <v>5.85</v>
      </c>
      <c r="H392">
        <v>149.30000000000001</v>
      </c>
      <c r="I392">
        <v>133.9</v>
      </c>
      <c r="J392">
        <v>97</v>
      </c>
      <c r="K392">
        <v>7.0000000000000007E-2</v>
      </c>
      <c r="L392">
        <v>6.99</v>
      </c>
      <c r="M392">
        <v>-1.2</v>
      </c>
      <c r="N392" s="2">
        <f t="shared" si="26"/>
        <v>19.611111111111111</v>
      </c>
    </row>
    <row r="393" spans="1:14" x14ac:dyDescent="0.25">
      <c r="A393" s="1">
        <v>44737</v>
      </c>
      <c r="B393" t="s">
        <v>44</v>
      </c>
      <c r="C393" t="s">
        <v>17</v>
      </c>
      <c r="D393">
        <v>73</v>
      </c>
      <c r="E393">
        <v>743</v>
      </c>
      <c r="F393">
        <v>0.69</v>
      </c>
      <c r="G393">
        <v>6.33</v>
      </c>
      <c r="H393">
        <v>191.9</v>
      </c>
      <c r="I393">
        <v>198</v>
      </c>
      <c r="J393">
        <v>124.6</v>
      </c>
      <c r="K393">
        <v>0.09</v>
      </c>
      <c r="L393">
        <v>8.9</v>
      </c>
      <c r="M393">
        <v>-150</v>
      </c>
      <c r="N393" s="2">
        <f t="shared" si="26"/>
        <v>22.777777777777779</v>
      </c>
    </row>
    <row r="394" spans="1:14" x14ac:dyDescent="0.25">
      <c r="A394" s="1">
        <v>44768</v>
      </c>
      <c r="B394" t="s">
        <v>44</v>
      </c>
      <c r="C394" t="s">
        <v>17</v>
      </c>
      <c r="D394">
        <v>82.2</v>
      </c>
      <c r="E394">
        <v>744</v>
      </c>
      <c r="F394">
        <v>0.76600000000000001</v>
      </c>
      <c r="G394">
        <v>6</v>
      </c>
      <c r="H394">
        <v>191.4</v>
      </c>
      <c r="I394">
        <v>202.1</v>
      </c>
      <c r="J394">
        <v>124.4</v>
      </c>
      <c r="K394">
        <v>0.09</v>
      </c>
      <c r="L394">
        <v>8.9</v>
      </c>
      <c r="M394">
        <v>-152</v>
      </c>
      <c r="N394" s="2">
        <f t="shared" si="26"/>
        <v>27.888888888888889</v>
      </c>
    </row>
    <row r="395" spans="1:14" x14ac:dyDescent="0.25">
      <c r="A395" s="1">
        <v>44840</v>
      </c>
      <c r="B395" t="s">
        <v>44</v>
      </c>
      <c r="C395" t="s">
        <v>17</v>
      </c>
      <c r="D395">
        <v>58.5</v>
      </c>
      <c r="E395">
        <v>743</v>
      </c>
      <c r="F395">
        <v>0.60099999999999998</v>
      </c>
      <c r="G395">
        <v>6.09</v>
      </c>
      <c r="H395">
        <v>187.8</v>
      </c>
      <c r="I395">
        <v>151</v>
      </c>
      <c r="J395">
        <v>122.1</v>
      </c>
      <c r="K395">
        <v>0.09</v>
      </c>
      <c r="L395">
        <v>6.98</v>
      </c>
      <c r="M395">
        <v>-46.4</v>
      </c>
      <c r="N395" s="2">
        <f t="shared" si="26"/>
        <v>14.722222222222221</v>
      </c>
    </row>
    <row r="396" spans="1:14" x14ac:dyDescent="0.25">
      <c r="A396" s="1">
        <v>45125</v>
      </c>
      <c r="B396" t="s">
        <v>44</v>
      </c>
      <c r="C396" t="s">
        <v>17</v>
      </c>
      <c r="D396">
        <v>77.8</v>
      </c>
      <c r="E396">
        <v>740.9</v>
      </c>
      <c r="F396">
        <v>79.2</v>
      </c>
      <c r="G396">
        <v>6.43</v>
      </c>
      <c r="H396">
        <v>182</v>
      </c>
      <c r="I396">
        <v>183.4</v>
      </c>
      <c r="J396">
        <v>118.1</v>
      </c>
      <c r="K396">
        <v>0.09</v>
      </c>
      <c r="L396">
        <v>7.52</v>
      </c>
      <c r="M396">
        <v>-34</v>
      </c>
      <c r="N396" s="2">
        <f t="shared" si="26"/>
        <v>25.444444444444443</v>
      </c>
    </row>
    <row r="397" spans="1:14" x14ac:dyDescent="0.25">
      <c r="A397" s="1">
        <v>45197</v>
      </c>
      <c r="B397" t="s">
        <v>44</v>
      </c>
      <c r="C397" t="s">
        <v>17</v>
      </c>
      <c r="D397">
        <f>CONVERT(N397,"C","F")</f>
        <v>62.6</v>
      </c>
      <c r="E397">
        <v>1001.4</v>
      </c>
      <c r="F397">
        <v>78.7</v>
      </c>
      <c r="G397">
        <v>7.49</v>
      </c>
      <c r="H397">
        <v>158.69999999999999</v>
      </c>
      <c r="K397">
        <v>0.08</v>
      </c>
      <c r="L397">
        <v>6.98</v>
      </c>
      <c r="M397">
        <v>0.9</v>
      </c>
      <c r="N397">
        <v>17</v>
      </c>
    </row>
    <row r="398" spans="1:14" x14ac:dyDescent="0.25">
      <c r="A398" s="1">
        <v>44372</v>
      </c>
      <c r="B398" t="s">
        <v>44</v>
      </c>
      <c r="C398" t="s">
        <v>23</v>
      </c>
      <c r="D398">
        <v>74.3</v>
      </c>
      <c r="E398">
        <v>752.3</v>
      </c>
      <c r="F398">
        <v>0.83599999999999997</v>
      </c>
      <c r="G398">
        <v>7.1</v>
      </c>
      <c r="H398">
        <v>192.1</v>
      </c>
      <c r="I398">
        <v>186.6</v>
      </c>
      <c r="J398">
        <v>124.8</v>
      </c>
      <c r="K398">
        <v>0.09</v>
      </c>
      <c r="L398">
        <v>7.6</v>
      </c>
      <c r="M398">
        <v>-37</v>
      </c>
      <c r="N398" s="2">
        <f t="shared" ref="N398:N416" si="27">CONVERT(D398,"F","C")</f>
        <v>23.499999999999996</v>
      </c>
    </row>
    <row r="399" spans="1:14" x14ac:dyDescent="0.25">
      <c r="A399" s="1">
        <v>44406</v>
      </c>
      <c r="B399" t="s">
        <v>44</v>
      </c>
      <c r="C399" t="s">
        <v>23</v>
      </c>
      <c r="D399">
        <v>80.8</v>
      </c>
      <c r="E399">
        <v>743.2</v>
      </c>
      <c r="F399">
        <v>0.76500000000000001</v>
      </c>
      <c r="G399">
        <v>6.04</v>
      </c>
      <c r="H399">
        <v>194.6</v>
      </c>
      <c r="I399">
        <v>202.6</v>
      </c>
      <c r="J399">
        <v>126.5</v>
      </c>
      <c r="K399">
        <v>0.1</v>
      </c>
      <c r="L399">
        <v>8.9</v>
      </c>
      <c r="M399">
        <v>-113.2</v>
      </c>
      <c r="N399" s="2">
        <f t="shared" si="27"/>
        <v>27.111111111111107</v>
      </c>
    </row>
    <row r="400" spans="1:14" x14ac:dyDescent="0.25">
      <c r="A400" s="1">
        <v>44468</v>
      </c>
      <c r="B400" t="s">
        <v>44</v>
      </c>
      <c r="C400" t="s">
        <v>23</v>
      </c>
      <c r="D400">
        <v>67.900000000000006</v>
      </c>
      <c r="E400">
        <v>744.3</v>
      </c>
      <c r="F400">
        <v>0.63400000000000001</v>
      </c>
      <c r="G400">
        <v>5.77</v>
      </c>
      <c r="H400">
        <v>149.6</v>
      </c>
      <c r="I400">
        <v>135.1</v>
      </c>
      <c r="J400">
        <v>97.2</v>
      </c>
      <c r="K400">
        <v>7.0000000000000007E-2</v>
      </c>
      <c r="L400">
        <v>7.05</v>
      </c>
      <c r="M400">
        <v>-5</v>
      </c>
      <c r="N400" s="2">
        <f t="shared" si="27"/>
        <v>19.944444444444446</v>
      </c>
    </row>
    <row r="401" spans="1:14" x14ac:dyDescent="0.25">
      <c r="A401" s="1">
        <v>44737</v>
      </c>
      <c r="B401" t="s">
        <v>44</v>
      </c>
      <c r="C401" t="s">
        <v>23</v>
      </c>
      <c r="D401">
        <v>76.099999999999994</v>
      </c>
      <c r="E401">
        <v>744.5</v>
      </c>
      <c r="F401">
        <v>0.76600000000000001</v>
      </c>
      <c r="G401">
        <v>6</v>
      </c>
      <c r="H401">
        <v>192</v>
      </c>
      <c r="I401">
        <v>199.1</v>
      </c>
      <c r="J401">
        <v>124.6</v>
      </c>
      <c r="K401">
        <v>0.09</v>
      </c>
      <c r="L401">
        <v>8.89</v>
      </c>
      <c r="M401">
        <v>-147</v>
      </c>
      <c r="N401" s="2">
        <f t="shared" si="27"/>
        <v>24.499999999999996</v>
      </c>
    </row>
    <row r="402" spans="1:14" x14ac:dyDescent="0.25">
      <c r="A402" s="1">
        <v>44768</v>
      </c>
      <c r="B402" t="s">
        <v>44</v>
      </c>
      <c r="C402" t="s">
        <v>23</v>
      </c>
      <c r="D402">
        <v>82.7</v>
      </c>
      <c r="E402">
        <v>743</v>
      </c>
      <c r="F402">
        <v>0.74399999999999999</v>
      </c>
      <c r="G402">
        <v>5.8</v>
      </c>
      <c r="H402">
        <v>191.4</v>
      </c>
      <c r="I402">
        <v>202.9</v>
      </c>
      <c r="J402">
        <v>124.4</v>
      </c>
      <c r="K402">
        <v>0.09</v>
      </c>
      <c r="L402">
        <v>8.89</v>
      </c>
      <c r="M402">
        <v>-150</v>
      </c>
      <c r="N402" s="2">
        <f t="shared" si="27"/>
        <v>28.166666666666668</v>
      </c>
    </row>
    <row r="403" spans="1:14" x14ac:dyDescent="0.25">
      <c r="A403" s="1">
        <v>44840</v>
      </c>
      <c r="B403" t="s">
        <v>44</v>
      </c>
      <c r="C403" t="s">
        <v>23</v>
      </c>
      <c r="D403">
        <v>59.2</v>
      </c>
      <c r="E403">
        <v>742.9</v>
      </c>
      <c r="F403">
        <v>0.60499999999999998</v>
      </c>
      <c r="G403">
        <v>6.08</v>
      </c>
      <c r="H403">
        <v>187.8</v>
      </c>
      <c r="I403">
        <v>152.4</v>
      </c>
      <c r="J403">
        <v>122.1</v>
      </c>
      <c r="K403">
        <v>0.09</v>
      </c>
      <c r="L403">
        <v>7.19</v>
      </c>
      <c r="M403">
        <v>-50.8</v>
      </c>
      <c r="N403" s="2">
        <f t="shared" si="27"/>
        <v>15.111111111111112</v>
      </c>
    </row>
    <row r="404" spans="1:14" x14ac:dyDescent="0.25">
      <c r="A404" s="1">
        <v>45125</v>
      </c>
      <c r="B404" t="s">
        <v>44</v>
      </c>
      <c r="C404" t="s">
        <v>23</v>
      </c>
      <c r="D404">
        <v>81.5</v>
      </c>
      <c r="E404">
        <v>740</v>
      </c>
      <c r="F404">
        <v>97.3</v>
      </c>
      <c r="G404">
        <v>7.67</v>
      </c>
      <c r="H404">
        <v>182</v>
      </c>
      <c r="I404">
        <v>190.7</v>
      </c>
      <c r="J404">
        <v>118.3</v>
      </c>
      <c r="K404">
        <v>0.09</v>
      </c>
      <c r="L404">
        <v>8.49</v>
      </c>
      <c r="M404">
        <v>-90.5</v>
      </c>
      <c r="N404" s="2">
        <f t="shared" si="27"/>
        <v>27.5</v>
      </c>
    </row>
    <row r="405" spans="1:14" x14ac:dyDescent="0.25">
      <c r="A405" s="1">
        <v>44372</v>
      </c>
      <c r="B405" t="s">
        <v>44</v>
      </c>
      <c r="C405" t="s">
        <v>34</v>
      </c>
      <c r="D405">
        <v>74.099999999999994</v>
      </c>
      <c r="E405">
        <v>752</v>
      </c>
      <c r="F405">
        <v>0.80799999999999994</v>
      </c>
      <c r="G405">
        <v>6.87</v>
      </c>
      <c r="H405">
        <v>192.1</v>
      </c>
      <c r="I405">
        <v>186.2</v>
      </c>
      <c r="J405">
        <v>124.9</v>
      </c>
      <c r="K405">
        <v>0.09</v>
      </c>
      <c r="L405">
        <v>7.63</v>
      </c>
      <c r="M405">
        <v>-38.200000000000003</v>
      </c>
      <c r="N405" s="2">
        <f t="shared" si="27"/>
        <v>23.388888888888886</v>
      </c>
    </row>
    <row r="406" spans="1:14" x14ac:dyDescent="0.25">
      <c r="A406" s="1">
        <v>44406</v>
      </c>
      <c r="B406" t="s">
        <v>44</v>
      </c>
      <c r="C406" t="s">
        <v>34</v>
      </c>
      <c r="D406">
        <v>80.8</v>
      </c>
      <c r="E406">
        <v>743.3</v>
      </c>
      <c r="F406">
        <v>0.73499999999999999</v>
      </c>
      <c r="G406">
        <v>5.81</v>
      </c>
      <c r="H406">
        <v>194.7</v>
      </c>
      <c r="I406">
        <v>202.6</v>
      </c>
      <c r="J406">
        <v>126.6</v>
      </c>
      <c r="K406">
        <v>0.1</v>
      </c>
      <c r="L406">
        <v>8.91</v>
      </c>
      <c r="M406">
        <v>-113.6</v>
      </c>
      <c r="N406" s="2">
        <f t="shared" si="27"/>
        <v>27.111111111111107</v>
      </c>
    </row>
    <row r="407" spans="1:14" x14ac:dyDescent="0.25">
      <c r="A407" s="1">
        <v>44468</v>
      </c>
      <c r="B407" t="s">
        <v>44</v>
      </c>
      <c r="C407" t="s">
        <v>34</v>
      </c>
      <c r="D407">
        <v>67.5</v>
      </c>
      <c r="E407">
        <v>744</v>
      </c>
      <c r="F407">
        <v>0.63</v>
      </c>
      <c r="G407">
        <v>5.73</v>
      </c>
      <c r="H407">
        <v>149.5</v>
      </c>
      <c r="I407">
        <v>134.30000000000001</v>
      </c>
      <c r="J407">
        <v>97.1</v>
      </c>
      <c r="K407">
        <v>7.0000000000000007E-2</v>
      </c>
      <c r="L407">
        <v>7.03</v>
      </c>
      <c r="M407">
        <v>-3.6</v>
      </c>
      <c r="N407" s="2">
        <f t="shared" si="27"/>
        <v>19.722222222222221</v>
      </c>
    </row>
    <row r="408" spans="1:14" x14ac:dyDescent="0.25">
      <c r="A408" s="1">
        <v>44737</v>
      </c>
      <c r="B408" t="s">
        <v>44</v>
      </c>
      <c r="C408" t="s">
        <v>34</v>
      </c>
      <c r="D408">
        <v>73</v>
      </c>
      <c r="E408">
        <v>744</v>
      </c>
      <c r="F408">
        <v>0.75600000000000001</v>
      </c>
      <c r="G408">
        <v>6.1</v>
      </c>
      <c r="H408">
        <v>192.1</v>
      </c>
      <c r="I408">
        <v>198</v>
      </c>
      <c r="J408">
        <v>124.9</v>
      </c>
      <c r="K408">
        <v>0.09</v>
      </c>
      <c r="L408">
        <v>8.8000000000000007</v>
      </c>
      <c r="M408">
        <v>-149</v>
      </c>
      <c r="N408" s="2">
        <f t="shared" si="27"/>
        <v>22.777777777777779</v>
      </c>
    </row>
    <row r="409" spans="1:14" x14ac:dyDescent="0.25">
      <c r="A409" s="1">
        <v>44768</v>
      </c>
      <c r="B409" t="s">
        <v>44</v>
      </c>
      <c r="C409" t="s">
        <v>34</v>
      </c>
      <c r="D409">
        <v>82.6</v>
      </c>
      <c r="E409">
        <v>744</v>
      </c>
      <c r="F409">
        <v>0.75700000000000001</v>
      </c>
      <c r="G409">
        <v>5.93</v>
      </c>
      <c r="H409">
        <v>191.4</v>
      </c>
      <c r="I409">
        <v>202.8</v>
      </c>
      <c r="J409">
        <v>124.4</v>
      </c>
      <c r="K409">
        <v>0.09</v>
      </c>
      <c r="L409">
        <v>8.8699999999999992</v>
      </c>
      <c r="M409">
        <v>-150</v>
      </c>
      <c r="N409" s="2">
        <f t="shared" si="27"/>
        <v>28.111111111111107</v>
      </c>
    </row>
    <row r="410" spans="1:14" x14ac:dyDescent="0.25">
      <c r="A410" s="1">
        <v>44372</v>
      </c>
      <c r="B410" t="s">
        <v>45</v>
      </c>
      <c r="C410" t="s">
        <v>23</v>
      </c>
      <c r="D410">
        <v>72.8</v>
      </c>
      <c r="E410">
        <v>752.7</v>
      </c>
      <c r="F410">
        <v>0.83200000000000007</v>
      </c>
      <c r="G410">
        <v>7.06</v>
      </c>
      <c r="H410">
        <v>191.6</v>
      </c>
      <c r="I410">
        <v>183</v>
      </c>
      <c r="J410">
        <v>124.5</v>
      </c>
      <c r="K410">
        <v>0.09</v>
      </c>
      <c r="L410">
        <v>7.54</v>
      </c>
      <c r="M410">
        <v>-33</v>
      </c>
      <c r="N410" s="2">
        <f t="shared" si="27"/>
        <v>22.666666666666664</v>
      </c>
    </row>
    <row r="411" spans="1:14" x14ac:dyDescent="0.25">
      <c r="A411" s="1">
        <v>44406</v>
      </c>
      <c r="B411" t="s">
        <v>45</v>
      </c>
      <c r="C411" t="s">
        <v>23</v>
      </c>
      <c r="D411">
        <v>80.400000000000006</v>
      </c>
      <c r="E411">
        <v>743.7</v>
      </c>
      <c r="F411">
        <v>0.75</v>
      </c>
      <c r="G411">
        <v>5.92</v>
      </c>
      <c r="H411">
        <v>194.5</v>
      </c>
      <c r="I411">
        <v>201.5</v>
      </c>
      <c r="J411">
        <v>126.4</v>
      </c>
      <c r="K411">
        <v>0.1</v>
      </c>
      <c r="L411">
        <v>8.8699999999999992</v>
      </c>
      <c r="M411">
        <v>-111.2</v>
      </c>
      <c r="N411" s="2">
        <f t="shared" si="27"/>
        <v>26.888888888888893</v>
      </c>
    </row>
    <row r="412" spans="1:14" x14ac:dyDescent="0.25">
      <c r="A412" s="1">
        <v>44468</v>
      </c>
      <c r="B412" t="s">
        <v>45</v>
      </c>
      <c r="C412" t="s">
        <v>23</v>
      </c>
      <c r="D412">
        <v>68.3</v>
      </c>
      <c r="E412">
        <v>743</v>
      </c>
      <c r="F412">
        <v>0.65</v>
      </c>
      <c r="G412">
        <v>5.88</v>
      </c>
      <c r="H412">
        <v>149.80000000000001</v>
      </c>
      <c r="I412">
        <v>136</v>
      </c>
      <c r="J412">
        <v>97</v>
      </c>
      <c r="K412">
        <v>7.0000000000000007E-2</v>
      </c>
      <c r="L412">
        <v>7.05</v>
      </c>
      <c r="M412">
        <v>-6</v>
      </c>
      <c r="N412" s="2">
        <f t="shared" si="27"/>
        <v>20.166666666666664</v>
      </c>
    </row>
    <row r="413" spans="1:14" x14ac:dyDescent="0.25">
      <c r="A413" s="1">
        <v>44737</v>
      </c>
      <c r="B413" t="s">
        <v>45</v>
      </c>
      <c r="C413" t="s">
        <v>23</v>
      </c>
      <c r="D413">
        <v>73.599999999999994</v>
      </c>
      <c r="E413">
        <v>745</v>
      </c>
      <c r="F413">
        <v>0.78100000000000003</v>
      </c>
      <c r="G413">
        <v>6</v>
      </c>
      <c r="H413">
        <v>191</v>
      </c>
      <c r="I413">
        <v>200</v>
      </c>
      <c r="J413">
        <v>124.4</v>
      </c>
      <c r="K413">
        <v>0.09</v>
      </c>
      <c r="L413">
        <v>8.99</v>
      </c>
      <c r="M413">
        <v>-145</v>
      </c>
      <c r="N413" s="2">
        <f t="shared" si="27"/>
        <v>23.111111111111107</v>
      </c>
    </row>
    <row r="414" spans="1:14" x14ac:dyDescent="0.25">
      <c r="A414" s="1">
        <v>44768</v>
      </c>
      <c r="B414" t="s">
        <v>45</v>
      </c>
      <c r="C414" t="s">
        <v>23</v>
      </c>
      <c r="D414">
        <v>82.1</v>
      </c>
      <c r="E414">
        <v>744</v>
      </c>
      <c r="F414">
        <v>0.76500000000000001</v>
      </c>
      <c r="G414">
        <v>6</v>
      </c>
      <c r="H414">
        <v>191.3</v>
      </c>
      <c r="I414">
        <v>201.6</v>
      </c>
      <c r="J414">
        <v>124.4</v>
      </c>
      <c r="K414">
        <v>0.09</v>
      </c>
      <c r="L414">
        <v>8.76</v>
      </c>
      <c r="M414">
        <v>-143.5</v>
      </c>
      <c r="N414" s="2">
        <f t="shared" si="27"/>
        <v>27.833333333333329</v>
      </c>
    </row>
    <row r="415" spans="1:14" x14ac:dyDescent="0.25">
      <c r="A415" s="1">
        <v>44840</v>
      </c>
      <c r="B415" t="s">
        <v>45</v>
      </c>
      <c r="C415" t="s">
        <v>23</v>
      </c>
      <c r="D415">
        <v>58.6</v>
      </c>
      <c r="E415">
        <v>742.8</v>
      </c>
      <c r="F415">
        <v>0.63800000000000001</v>
      </c>
      <c r="G415">
        <v>6.45</v>
      </c>
      <c r="H415">
        <v>186.9</v>
      </c>
      <c r="I415">
        <v>150.4</v>
      </c>
      <c r="J415">
        <v>121.5</v>
      </c>
      <c r="K415">
        <v>0.09</v>
      </c>
      <c r="L415">
        <v>7.27</v>
      </c>
      <c r="M415">
        <v>-53.9</v>
      </c>
      <c r="N415" s="2">
        <f t="shared" si="27"/>
        <v>14.777777777777779</v>
      </c>
    </row>
    <row r="416" spans="1:14" x14ac:dyDescent="0.25">
      <c r="A416" s="1">
        <v>45125</v>
      </c>
      <c r="B416" t="s">
        <v>45</v>
      </c>
      <c r="C416" t="s">
        <v>23</v>
      </c>
      <c r="D416">
        <v>81.3</v>
      </c>
      <c r="E416">
        <v>741</v>
      </c>
      <c r="F416">
        <v>91.6</v>
      </c>
      <c r="G416">
        <v>7.27</v>
      </c>
      <c r="H416">
        <v>181.9</v>
      </c>
      <c r="I416">
        <v>190.2</v>
      </c>
      <c r="J416">
        <v>118.3</v>
      </c>
      <c r="K416">
        <v>0.09</v>
      </c>
      <c r="L416">
        <v>7.92</v>
      </c>
      <c r="M416">
        <v>-56.6</v>
      </c>
      <c r="N416" s="2">
        <f t="shared" si="27"/>
        <v>27.388888888888886</v>
      </c>
    </row>
    <row r="417" spans="1:14" x14ac:dyDescent="0.25">
      <c r="A417" s="1">
        <v>45197</v>
      </c>
      <c r="B417" t="s">
        <v>45</v>
      </c>
      <c r="C417" t="s">
        <v>23</v>
      </c>
      <c r="D417">
        <f>CONVERT(N417,"C","F")</f>
        <v>62.42</v>
      </c>
      <c r="E417">
        <v>1001.1</v>
      </c>
      <c r="F417">
        <v>79</v>
      </c>
      <c r="G417">
        <v>7.55</v>
      </c>
      <c r="H417">
        <v>157.9</v>
      </c>
      <c r="K417">
        <v>0.08</v>
      </c>
      <c r="L417">
        <v>6.96</v>
      </c>
      <c r="M417">
        <v>2.2999999999999998</v>
      </c>
      <c r="N417">
        <v>16.899999999999999</v>
      </c>
    </row>
    <row r="418" spans="1:14" x14ac:dyDescent="0.25">
      <c r="A418" s="1">
        <v>44406</v>
      </c>
      <c r="B418" t="s">
        <v>45</v>
      </c>
      <c r="C418" t="s">
        <v>34</v>
      </c>
      <c r="D418">
        <v>80.400000000000006</v>
      </c>
      <c r="E418">
        <v>743.7</v>
      </c>
      <c r="F418">
        <v>0.77500000000000002</v>
      </c>
      <c r="G418">
        <v>6.15</v>
      </c>
      <c r="H418">
        <v>194.6</v>
      </c>
      <c r="I418">
        <v>201.5</v>
      </c>
      <c r="J418">
        <v>126.5</v>
      </c>
      <c r="K418">
        <v>0.1</v>
      </c>
      <c r="L418">
        <v>8.9</v>
      </c>
      <c r="M418">
        <v>-113</v>
      </c>
      <c r="N418" s="2">
        <f>CONVERT(D418,"F","C")</f>
        <v>26.888888888888893</v>
      </c>
    </row>
    <row r="419" spans="1:14" x14ac:dyDescent="0.25">
      <c r="A419" s="1">
        <v>44768</v>
      </c>
      <c r="B419" t="s">
        <v>45</v>
      </c>
      <c r="C419" t="s">
        <v>34</v>
      </c>
      <c r="D419">
        <v>80.400000000000006</v>
      </c>
      <c r="E419">
        <v>743.7</v>
      </c>
      <c r="F419">
        <v>0.77500000000000002</v>
      </c>
      <c r="G419">
        <v>6.15</v>
      </c>
      <c r="H419">
        <v>194.6</v>
      </c>
      <c r="I419">
        <v>201.5</v>
      </c>
      <c r="J419">
        <v>126.5</v>
      </c>
      <c r="K419">
        <v>0.1</v>
      </c>
      <c r="L419">
        <v>8.9</v>
      </c>
      <c r="M419">
        <v>-113</v>
      </c>
      <c r="N419" s="2">
        <f>CONVERT(D419,"F","C")</f>
        <v>26.888888888888893</v>
      </c>
    </row>
  </sheetData>
  <autoFilter ref="A1:N268" xr:uid="{52F44570-AE66-43CA-B25D-BF399804E97E}"/>
  <sortState xmlns:xlrd2="http://schemas.microsoft.com/office/spreadsheetml/2017/richdata2" ref="A2:N329">
    <sortCondition ref="B2:B329"/>
    <sortCondition ref="C2:C329"/>
    <sortCondition ref="A2:A329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9CAD5E-D857-41A1-A8BE-7828FAE3FD55}">
  <dimension ref="A1:BV294"/>
  <sheetViews>
    <sheetView zoomScaleNormal="100" workbookViewId="0">
      <selection activeCell="G5" sqref="G5"/>
    </sheetView>
  </sheetViews>
  <sheetFormatPr defaultRowHeight="15" x14ac:dyDescent="0.25"/>
  <cols>
    <col min="1" max="1" width="16.5703125" customWidth="1"/>
    <col min="9" max="9" width="8.7109375" customWidth="1"/>
    <col min="10" max="45" width="9.140625" customWidth="1"/>
    <col min="46" max="46" width="27.140625" customWidth="1"/>
    <col min="48" max="48" width="11.42578125" customWidth="1"/>
    <col min="49" max="49" width="13.5703125" customWidth="1"/>
    <col min="50" max="50" width="11.5703125" customWidth="1"/>
    <col min="51" max="51" width="12" bestFit="1" customWidth="1"/>
    <col min="52" max="52" width="12.5703125" customWidth="1"/>
    <col min="53" max="53" width="16.140625" customWidth="1"/>
    <col min="54" max="54" width="15.5703125" customWidth="1"/>
    <col min="55" max="55" width="14.42578125" customWidth="1"/>
    <col min="56" max="56" width="11.42578125" customWidth="1"/>
    <col min="58" max="58" width="21.42578125" customWidth="1"/>
  </cols>
  <sheetData>
    <row r="1" spans="1:64" x14ac:dyDescent="0.25">
      <c r="A1" t="s">
        <v>96</v>
      </c>
    </row>
    <row r="2" spans="1:64" x14ac:dyDescent="0.25">
      <c r="A2" t="s">
        <v>97</v>
      </c>
      <c r="BF2" s="55" t="s">
        <v>63</v>
      </c>
      <c r="BL2" s="55" t="s">
        <v>98</v>
      </c>
    </row>
    <row r="3" spans="1:64" x14ac:dyDescent="0.25">
      <c r="K3" t="s">
        <v>99</v>
      </c>
      <c r="AT3">
        <v>2021</v>
      </c>
      <c r="BB3" t="s">
        <v>100</v>
      </c>
      <c r="BF3" s="14" t="s">
        <v>63</v>
      </c>
      <c r="BG3" s="14">
        <v>2021</v>
      </c>
      <c r="BH3" s="11">
        <v>2022</v>
      </c>
      <c r="BI3" s="11">
        <v>2023</v>
      </c>
      <c r="BJ3" s="11">
        <v>2024</v>
      </c>
    </row>
    <row r="4" spans="1:64" x14ac:dyDescent="0.25">
      <c r="J4" s="55" t="s">
        <v>61</v>
      </c>
      <c r="S4" t="s">
        <v>101</v>
      </c>
      <c r="T4">
        <v>2021</v>
      </c>
      <c r="AB4">
        <v>2022</v>
      </c>
      <c r="AK4">
        <v>2024</v>
      </c>
      <c r="AT4" s="11" t="s">
        <v>93</v>
      </c>
      <c r="AU4" s="12"/>
      <c r="AV4" s="13">
        <f>A6</f>
        <v>44318</v>
      </c>
      <c r="AW4" s="13">
        <f>A15</f>
        <v>44368</v>
      </c>
      <c r="AX4" s="18">
        <f>A24</f>
        <v>44396</v>
      </c>
      <c r="AY4" s="18">
        <f>A33</f>
        <v>44397</v>
      </c>
      <c r="AZ4" s="18">
        <f>A59</f>
        <v>44431</v>
      </c>
      <c r="BA4" s="18">
        <f>A67</f>
        <v>44439</v>
      </c>
      <c r="BB4" s="81">
        <f>A93</f>
        <v>44468</v>
      </c>
      <c r="BC4" s="81">
        <f>A101</f>
        <v>44491</v>
      </c>
      <c r="BD4" s="10"/>
      <c r="BF4" s="14" t="s">
        <v>70</v>
      </c>
      <c r="BG4" s="39">
        <f>AVERAGE(C15:C17,C33:C37,C67:C72)</f>
        <v>26.874603174603177</v>
      </c>
      <c r="BH4" s="19">
        <f>AVERAGE(C118:C119,C126:C131,C160:C166)</f>
        <v>26.91185185185185</v>
      </c>
      <c r="BI4" s="19">
        <f>AVERAGE(C206:C207)</f>
        <v>27.222222222222221</v>
      </c>
      <c r="BJ4" s="39">
        <f>AVERAGE(AV60:AX60)</f>
        <v>25.513888888888886</v>
      </c>
    </row>
    <row r="5" spans="1:64" x14ac:dyDescent="0.25">
      <c r="A5" s="55" t="s">
        <v>0</v>
      </c>
      <c r="B5" s="55" t="s">
        <v>102</v>
      </c>
      <c r="C5" s="55" t="s">
        <v>103</v>
      </c>
      <c r="D5" s="55" t="s">
        <v>104</v>
      </c>
      <c r="E5" s="55" t="s">
        <v>105</v>
      </c>
      <c r="F5" s="55" t="s">
        <v>106</v>
      </c>
      <c r="G5" s="55" t="s">
        <v>243</v>
      </c>
      <c r="H5" s="55" t="s">
        <v>11</v>
      </c>
      <c r="AT5" s="14" t="s">
        <v>68</v>
      </c>
      <c r="AU5" s="15" t="s">
        <v>69</v>
      </c>
      <c r="AV5" s="12">
        <f>MAX(B6:B14)</f>
        <v>21.5</v>
      </c>
      <c r="AW5" s="12">
        <f>MAX(B15:B23)</f>
        <v>21.5</v>
      </c>
      <c r="AX5" s="12">
        <f>MAX(B24:B32)</f>
        <v>21.5</v>
      </c>
      <c r="AY5" s="12">
        <f>MAX(B33:B58)</f>
        <v>25</v>
      </c>
      <c r="AZ5" s="12">
        <f>MAX(B59:B66)</f>
        <v>21.5</v>
      </c>
      <c r="BA5" s="12">
        <f>MAX(B67:B92)</f>
        <v>25</v>
      </c>
      <c r="BB5" s="82">
        <f>MAX(B93:B108)</f>
        <v>21.5</v>
      </c>
      <c r="BC5" s="82">
        <f>MAX(B101:B108)</f>
        <v>21.5</v>
      </c>
      <c r="BF5" s="14" t="s">
        <v>74</v>
      </c>
      <c r="BG5" s="12">
        <f>AVERAGE(B57,B84)</f>
        <v>20.5</v>
      </c>
      <c r="BH5" s="12">
        <f>AVERAGE(B147,B175)</f>
        <v>17.5</v>
      </c>
      <c r="BI5" s="12">
        <f>B213</f>
        <v>21.5</v>
      </c>
      <c r="BJ5" s="57" t="s">
        <v>73</v>
      </c>
    </row>
    <row r="6" spans="1:64" x14ac:dyDescent="0.25">
      <c r="A6" s="10">
        <v>44318</v>
      </c>
      <c r="B6">
        <v>1</v>
      </c>
      <c r="C6" s="2">
        <v>13.888888888888889</v>
      </c>
      <c r="D6">
        <v>9.24</v>
      </c>
      <c r="E6">
        <v>122.2</v>
      </c>
      <c r="F6">
        <v>0.10059999999999999</v>
      </c>
      <c r="G6" t="s">
        <v>71</v>
      </c>
      <c r="H6">
        <v>7.5</v>
      </c>
      <c r="AT6" s="14" t="s">
        <v>72</v>
      </c>
      <c r="AU6" s="15" t="s">
        <v>69</v>
      </c>
      <c r="AV6" s="12" t="s">
        <v>73</v>
      </c>
      <c r="AW6" s="12" t="s">
        <v>73</v>
      </c>
      <c r="AX6" s="12" t="s">
        <v>73</v>
      </c>
      <c r="AY6" s="12">
        <v>4</v>
      </c>
      <c r="AZ6" s="12" t="s">
        <v>73</v>
      </c>
      <c r="BA6" s="12">
        <v>5</v>
      </c>
      <c r="BB6" s="82" t="s">
        <v>73</v>
      </c>
      <c r="BC6" s="82" t="s">
        <v>73</v>
      </c>
      <c r="BF6" s="14" t="s">
        <v>76</v>
      </c>
      <c r="BG6" s="17">
        <f>AVERAGE(AY19,AZ19)</f>
        <v>38.495443094768149</v>
      </c>
      <c r="BH6" s="17">
        <f>AVERAGE(AX37,AZ37)</f>
        <v>37.936690383201551</v>
      </c>
      <c r="BI6" s="17">
        <f>AW54</f>
        <v>33.942558807306781</v>
      </c>
      <c r="BJ6" s="58">
        <f>AVERAGE(AV71:AX71)</f>
        <v>37.503052222278008</v>
      </c>
    </row>
    <row r="7" spans="1:64" x14ac:dyDescent="0.25">
      <c r="A7" s="10">
        <v>44318</v>
      </c>
      <c r="B7">
        <v>2</v>
      </c>
      <c r="C7" s="2">
        <v>13.888888888888889</v>
      </c>
      <c r="D7">
        <v>9.09</v>
      </c>
      <c r="E7">
        <v>122</v>
      </c>
      <c r="F7">
        <v>0.1004</v>
      </c>
      <c r="G7" t="s">
        <v>71</v>
      </c>
      <c r="H7">
        <v>7.51</v>
      </c>
      <c r="AT7" s="14" t="s">
        <v>75</v>
      </c>
      <c r="AU7" s="15" t="s">
        <v>69</v>
      </c>
      <c r="AV7" s="12" t="s">
        <v>73</v>
      </c>
      <c r="AW7" s="12" t="s">
        <v>73</v>
      </c>
      <c r="AX7" s="12" t="s">
        <v>73</v>
      </c>
      <c r="AY7" s="12">
        <v>14</v>
      </c>
      <c r="AZ7" s="12" t="s">
        <v>73</v>
      </c>
      <c r="BA7" s="12">
        <v>15</v>
      </c>
      <c r="BB7" s="82" t="s">
        <v>73</v>
      </c>
      <c r="BC7" s="82" t="s">
        <v>73</v>
      </c>
    </row>
    <row r="8" spans="1:64" x14ac:dyDescent="0.25">
      <c r="A8" s="10">
        <v>44318</v>
      </c>
      <c r="B8">
        <v>3</v>
      </c>
      <c r="C8" s="2">
        <v>13.944444444444445</v>
      </c>
      <c r="D8">
        <v>9.0399999999999991</v>
      </c>
      <c r="E8">
        <v>121.8</v>
      </c>
      <c r="F8">
        <v>0.1004</v>
      </c>
      <c r="G8" t="s">
        <v>71</v>
      </c>
      <c r="H8">
        <v>7.52</v>
      </c>
      <c r="AT8" s="14" t="s">
        <v>70</v>
      </c>
      <c r="AU8" s="15" t="s">
        <v>77</v>
      </c>
      <c r="AV8" s="12" t="s">
        <v>73</v>
      </c>
      <c r="AW8" s="12" t="s">
        <v>73</v>
      </c>
      <c r="AX8" s="12" t="s">
        <v>73</v>
      </c>
      <c r="AY8" s="12">
        <f>AVERAGE(C33:C37)</f>
        <v>27.8</v>
      </c>
      <c r="AZ8" s="12" t="s">
        <v>73</v>
      </c>
      <c r="BA8" s="12">
        <f>AVERAGE(C67:C72)</f>
        <v>27.216666666666669</v>
      </c>
      <c r="BB8" s="82" t="s">
        <v>73</v>
      </c>
      <c r="BC8" s="82" t="s">
        <v>73</v>
      </c>
    </row>
    <row r="9" spans="1:64" x14ac:dyDescent="0.25">
      <c r="A9" s="10">
        <v>44318</v>
      </c>
      <c r="B9">
        <v>6</v>
      </c>
      <c r="C9" s="2">
        <v>12.222222222222221</v>
      </c>
      <c r="D9">
        <v>9.9600000000000009</v>
      </c>
      <c r="E9">
        <v>116.5</v>
      </c>
      <c r="F9">
        <v>0.1004</v>
      </c>
      <c r="G9" t="s">
        <v>79</v>
      </c>
      <c r="H9">
        <v>7.66</v>
      </c>
      <c r="AT9" s="14" t="s">
        <v>78</v>
      </c>
      <c r="AU9" s="15" t="s">
        <v>77</v>
      </c>
      <c r="AV9" s="12" t="s">
        <v>73</v>
      </c>
      <c r="AW9" s="12" t="s">
        <v>73</v>
      </c>
      <c r="AX9" s="12" t="s">
        <v>73</v>
      </c>
      <c r="AY9" s="12">
        <f>STDEV(C33:C37)</f>
        <v>0.12247448713915775</v>
      </c>
      <c r="AZ9" s="12" t="s">
        <v>73</v>
      </c>
      <c r="BA9" s="12">
        <f>STDEV(C67:C72)</f>
        <v>0.24013884872437177</v>
      </c>
      <c r="BB9" s="82" t="s">
        <v>73</v>
      </c>
      <c r="BC9" s="82" t="s">
        <v>73</v>
      </c>
    </row>
    <row r="10" spans="1:64" x14ac:dyDescent="0.25">
      <c r="A10" s="10">
        <v>44318</v>
      </c>
      <c r="B10">
        <v>9</v>
      </c>
      <c r="C10" s="2">
        <v>10</v>
      </c>
      <c r="D10">
        <v>10.55</v>
      </c>
      <c r="E10">
        <v>109.8</v>
      </c>
      <c r="F10">
        <v>0.1</v>
      </c>
      <c r="G10" t="s">
        <v>79</v>
      </c>
      <c r="H10">
        <v>7.5</v>
      </c>
      <c r="AT10" s="14" t="s">
        <v>80</v>
      </c>
      <c r="AU10" s="15" t="s">
        <v>81</v>
      </c>
      <c r="AV10" s="12">
        <f>D14</f>
        <v>8.7799999999999994</v>
      </c>
      <c r="AW10" s="12">
        <f>D23</f>
        <v>5.73</v>
      </c>
      <c r="AX10" s="19">
        <f>C32</f>
        <v>6.5000000000000018</v>
      </c>
      <c r="AY10" s="12">
        <f>D58</f>
        <v>1.2</v>
      </c>
      <c r="AZ10" s="19">
        <f>C66</f>
        <v>6.6666666666666661</v>
      </c>
      <c r="BA10" s="12">
        <f>C92</f>
        <v>6.8</v>
      </c>
      <c r="BB10" s="82">
        <f>C100</f>
        <v>7.0000000000000009</v>
      </c>
      <c r="BC10" s="82">
        <f>C108</f>
        <v>7.0000000000000009</v>
      </c>
    </row>
    <row r="11" spans="1:64" x14ac:dyDescent="0.25">
      <c r="A11" s="10">
        <v>44318</v>
      </c>
      <c r="B11">
        <v>12</v>
      </c>
      <c r="C11" s="2">
        <v>7.1111111111111089</v>
      </c>
      <c r="D11">
        <v>10.75</v>
      </c>
      <c r="E11">
        <v>104</v>
      </c>
      <c r="F11">
        <v>9.9299999999999999E-2</v>
      </c>
      <c r="G11" t="s">
        <v>79</v>
      </c>
      <c r="H11">
        <v>7.39</v>
      </c>
      <c r="AT11" s="14" t="s">
        <v>82</v>
      </c>
      <c r="AU11" s="15" t="s">
        <v>81</v>
      </c>
      <c r="AV11" s="12" t="s">
        <v>73</v>
      </c>
      <c r="AW11" s="12" t="s">
        <v>73</v>
      </c>
      <c r="AX11" s="12" t="s">
        <v>73</v>
      </c>
      <c r="AY11" s="19">
        <f>AVERAGE(D47:D58)</f>
        <v>4.7</v>
      </c>
      <c r="AZ11" s="12" t="s">
        <v>73</v>
      </c>
      <c r="BA11" s="12">
        <f>AVERAGE(D81:D92)</f>
        <v>1.6916666666666664</v>
      </c>
      <c r="BB11" s="82" t="s">
        <v>73</v>
      </c>
      <c r="BC11" s="82" t="s">
        <v>73</v>
      </c>
    </row>
    <row r="12" spans="1:64" x14ac:dyDescent="0.25">
      <c r="A12" s="10">
        <v>44318</v>
      </c>
      <c r="B12">
        <v>15</v>
      </c>
      <c r="C12" s="2">
        <v>6.3333333333333321</v>
      </c>
      <c r="D12">
        <v>9.98</v>
      </c>
      <c r="E12">
        <v>98.3</v>
      </c>
      <c r="F12">
        <v>9.920000000000001E-2</v>
      </c>
      <c r="G12" t="s">
        <v>94</v>
      </c>
      <c r="H12">
        <v>7.08</v>
      </c>
      <c r="AT12" s="14" t="s">
        <v>83</v>
      </c>
      <c r="AU12" s="15" t="s">
        <v>81</v>
      </c>
      <c r="AV12" s="12" t="s">
        <v>73</v>
      </c>
      <c r="AW12" s="12" t="s">
        <v>73</v>
      </c>
      <c r="AX12" s="12" t="s">
        <v>73</v>
      </c>
      <c r="AY12" s="12">
        <f>STDEV(D47:D58)</f>
        <v>1.9207006297418938</v>
      </c>
      <c r="AZ12" s="12" t="s">
        <v>73</v>
      </c>
      <c r="BA12" s="12">
        <f>STDEV(D81:D92)</f>
        <v>1.5174490156679121</v>
      </c>
      <c r="BB12" s="82" t="s">
        <v>73</v>
      </c>
      <c r="BC12" s="82" t="s">
        <v>73</v>
      </c>
    </row>
    <row r="13" spans="1:64" x14ac:dyDescent="0.25">
      <c r="A13" s="10">
        <v>44318</v>
      </c>
      <c r="B13">
        <v>18.5</v>
      </c>
      <c r="C13" s="2">
        <v>6.1111111111111107</v>
      </c>
      <c r="D13">
        <v>9.1999999999999993</v>
      </c>
      <c r="E13">
        <v>97.5</v>
      </c>
      <c r="F13">
        <v>9.9099999999999994E-2</v>
      </c>
      <c r="G13" t="s">
        <v>94</v>
      </c>
      <c r="H13">
        <v>6.93</v>
      </c>
      <c r="AT13" s="14" t="s">
        <v>74</v>
      </c>
      <c r="AU13" s="15" t="s">
        <v>69</v>
      </c>
      <c r="AV13" s="12" t="s">
        <v>73</v>
      </c>
      <c r="AW13" s="12" t="s">
        <v>73</v>
      </c>
      <c r="AX13" s="12" t="s">
        <v>73</v>
      </c>
      <c r="AY13" s="12">
        <v>24</v>
      </c>
      <c r="AZ13" s="12" t="s">
        <v>73</v>
      </c>
      <c r="BA13" s="12">
        <v>17</v>
      </c>
      <c r="BB13" s="82" t="s">
        <v>73</v>
      </c>
      <c r="BC13" s="82" t="s">
        <v>73</v>
      </c>
    </row>
    <row r="14" spans="1:64" x14ac:dyDescent="0.25">
      <c r="A14" s="10">
        <v>44318</v>
      </c>
      <c r="B14">
        <v>21.5</v>
      </c>
      <c r="C14" s="2">
        <v>5.5555555555555554</v>
      </c>
      <c r="D14">
        <v>8.7799999999999994</v>
      </c>
      <c r="E14">
        <v>97.1</v>
      </c>
      <c r="F14">
        <v>9.9000000000000005E-2</v>
      </c>
      <c r="G14" t="s">
        <v>94</v>
      </c>
      <c r="H14">
        <v>6.8</v>
      </c>
      <c r="AT14" s="14" t="s">
        <v>84</v>
      </c>
      <c r="AU14" s="15" t="s">
        <v>85</v>
      </c>
      <c r="AV14" s="12">
        <f>MAX(E6:E14)</f>
        <v>122.2</v>
      </c>
      <c r="AW14" s="12">
        <f>MAX(E15:E23)</f>
        <v>156.9</v>
      </c>
      <c r="AX14" s="12">
        <f>MAX(E24:E32)</f>
        <v>167</v>
      </c>
      <c r="AY14" s="12">
        <f>MAX(E33:E58)</f>
        <v>158.80000000000001</v>
      </c>
      <c r="AZ14" s="12">
        <f>MAX(E59:E66)</f>
        <v>163</v>
      </c>
      <c r="BA14" s="12">
        <f>MAX(E67:E92)</f>
        <v>162.19999999999999</v>
      </c>
      <c r="BB14" s="82">
        <f>MAX(E93:E100)</f>
        <v>138</v>
      </c>
      <c r="BC14" s="82">
        <f>MAX(E101:E108)</f>
        <v>138</v>
      </c>
    </row>
    <row r="15" spans="1:64" x14ac:dyDescent="0.25">
      <c r="A15" s="10">
        <v>44368</v>
      </c>
      <c r="B15">
        <v>1</v>
      </c>
      <c r="C15" s="2">
        <v>24.722222222222221</v>
      </c>
      <c r="D15">
        <v>6.7</v>
      </c>
      <c r="E15">
        <v>156.9</v>
      </c>
      <c r="F15">
        <v>0.10200000000000001</v>
      </c>
      <c r="G15" t="s">
        <v>71</v>
      </c>
      <c r="H15">
        <v>7.62</v>
      </c>
      <c r="AT15" s="14" t="s">
        <v>86</v>
      </c>
      <c r="AU15" s="15" t="s">
        <v>85</v>
      </c>
      <c r="AV15" s="12">
        <f>MIN(E6:E14)</f>
        <v>97.1</v>
      </c>
      <c r="AW15" s="12">
        <f>MIN(E15:E23)</f>
        <v>100.2</v>
      </c>
      <c r="AX15" s="12">
        <f>MIN(E24:E32)</f>
        <v>101</v>
      </c>
      <c r="AY15" s="12">
        <f>MIN(E33:E58)</f>
        <v>94.8</v>
      </c>
      <c r="AZ15" s="12">
        <f>MIN(E59:E66)</f>
        <v>102</v>
      </c>
      <c r="BA15" s="12">
        <f>MIN(E67:E92)</f>
        <v>98.3</v>
      </c>
      <c r="BB15" s="82">
        <f>MIN(E93:E100)</f>
        <v>104.7</v>
      </c>
      <c r="BC15" s="82">
        <f>MIN(E101:E108)</f>
        <v>104.7</v>
      </c>
    </row>
    <row r="16" spans="1:64" x14ac:dyDescent="0.25">
      <c r="A16" s="10">
        <v>44368</v>
      </c>
      <c r="B16">
        <v>2</v>
      </c>
      <c r="C16" s="2">
        <v>24.666666666666668</v>
      </c>
      <c r="D16">
        <v>6.62</v>
      </c>
      <c r="E16">
        <v>156.4</v>
      </c>
      <c r="F16">
        <v>0.1024</v>
      </c>
      <c r="G16" t="s">
        <v>71</v>
      </c>
      <c r="H16">
        <v>7.62</v>
      </c>
      <c r="AT16" s="14" t="s">
        <v>87</v>
      </c>
      <c r="AU16" s="15"/>
      <c r="AV16" s="12">
        <f>MAX(H6:H14)</f>
        <v>7.66</v>
      </c>
      <c r="AW16" s="12">
        <f>MAX(H15:H23)</f>
        <v>7.77</v>
      </c>
      <c r="AX16" s="12">
        <f>MAX(H24:H32)</f>
        <v>8.02</v>
      </c>
      <c r="AY16" s="12">
        <f>MAX(H33:H58)</f>
        <v>7.8</v>
      </c>
      <c r="AZ16" s="12">
        <f>MAX(H59:H66)</f>
        <v>8</v>
      </c>
      <c r="BA16" s="12">
        <f>MAX(H67:H92)</f>
        <v>7.5</v>
      </c>
      <c r="BB16" s="82">
        <f>MAX(H93:H100)</f>
        <v>7.96</v>
      </c>
      <c r="BC16" s="82">
        <f>MAX(H101:H108)</f>
        <v>7.96</v>
      </c>
    </row>
    <row r="17" spans="1:56" x14ac:dyDescent="0.25">
      <c r="A17" s="10">
        <v>44368</v>
      </c>
      <c r="B17">
        <v>3</v>
      </c>
      <c r="C17" s="2">
        <v>24.555555555555557</v>
      </c>
      <c r="D17">
        <v>6.25</v>
      </c>
      <c r="E17">
        <v>156.5</v>
      </c>
      <c r="F17">
        <v>0.1026</v>
      </c>
      <c r="G17" t="s">
        <v>71</v>
      </c>
      <c r="H17">
        <v>7.64</v>
      </c>
      <c r="AT17" s="14" t="s">
        <v>88</v>
      </c>
      <c r="AU17" s="15"/>
      <c r="AV17" s="12">
        <f>MIN(H6:H14)</f>
        <v>6.8</v>
      </c>
      <c r="AW17" s="12">
        <f>MIN(H15:H23)</f>
        <v>6.82</v>
      </c>
      <c r="AX17" s="12">
        <f>MIN(H24:H32)</f>
        <v>6.93</v>
      </c>
      <c r="AY17" s="12">
        <f>MIN(H33:H58)</f>
        <v>6.8</v>
      </c>
      <c r="AZ17" s="12">
        <f>MIN(H59:H66)</f>
        <v>6</v>
      </c>
      <c r="BA17" s="12">
        <f>MIN(H67:H92)</f>
        <v>6.1</v>
      </c>
      <c r="BB17" s="82">
        <f>MIN(H93:H100)</f>
        <v>6.5</v>
      </c>
      <c r="BC17" s="82">
        <f>MIN(H101:H108)</f>
        <v>6.5</v>
      </c>
    </row>
    <row r="18" spans="1:56" x14ac:dyDescent="0.25">
      <c r="A18" s="10">
        <v>44368</v>
      </c>
      <c r="B18">
        <v>6</v>
      </c>
      <c r="C18" s="2">
        <v>18.222222222222221</v>
      </c>
      <c r="D18">
        <v>8.83</v>
      </c>
      <c r="E18">
        <v>136.19999999999999</v>
      </c>
      <c r="F18">
        <v>0.1017</v>
      </c>
      <c r="G18" t="s">
        <v>79</v>
      </c>
      <c r="H18">
        <v>7.77</v>
      </c>
      <c r="AT18" s="14" t="s">
        <v>89</v>
      </c>
      <c r="AU18" s="15" t="s">
        <v>69</v>
      </c>
      <c r="AV18" s="12">
        <v>4.5999999999999996</v>
      </c>
      <c r="AW18" s="12" t="s">
        <v>73</v>
      </c>
      <c r="AX18" s="12">
        <v>6.1</v>
      </c>
      <c r="AY18" s="12">
        <v>4.5999999999999996</v>
      </c>
      <c r="AZ18" s="12">
        <v>4.3</v>
      </c>
      <c r="BA18" s="12">
        <v>5</v>
      </c>
      <c r="BB18" s="82">
        <v>4.9000000000000004</v>
      </c>
      <c r="BC18" s="82">
        <v>4.9000000000000004</v>
      </c>
    </row>
    <row r="19" spans="1:56" x14ac:dyDescent="0.25">
      <c r="A19" s="10">
        <v>44368</v>
      </c>
      <c r="B19">
        <v>9</v>
      </c>
      <c r="C19" s="2">
        <v>10.944444444444446</v>
      </c>
      <c r="D19">
        <v>9.5500000000000007</v>
      </c>
      <c r="E19">
        <v>113.5</v>
      </c>
      <c r="F19">
        <v>0.10070000000000001</v>
      </c>
      <c r="G19" t="s">
        <v>79</v>
      </c>
      <c r="H19">
        <v>7.64</v>
      </c>
      <c r="AT19" s="14" t="s">
        <v>90</v>
      </c>
      <c r="AU19" s="16"/>
      <c r="AV19" s="17">
        <f>60-(14.41*(LN(AV18)))</f>
        <v>38.009528666636342</v>
      </c>
      <c r="AW19" s="17"/>
      <c r="AX19" s="17">
        <f t="shared" ref="AX19:BC19" si="0">60-(14.41*(LN(AX18)))</f>
        <v>33.942558807306781</v>
      </c>
      <c r="AY19" s="17">
        <f t="shared" si="0"/>
        <v>38.009528666636342</v>
      </c>
      <c r="AZ19" s="17">
        <f t="shared" si="0"/>
        <v>38.981357522899962</v>
      </c>
      <c r="BA19" s="17">
        <f t="shared" si="0"/>
        <v>36.807999681824612</v>
      </c>
      <c r="BB19" s="17">
        <f t="shared" si="0"/>
        <v>37.09912069427007</v>
      </c>
      <c r="BC19" s="17">
        <f t="shared" si="0"/>
        <v>37.09912069427007</v>
      </c>
      <c r="BD19" s="38"/>
    </row>
    <row r="20" spans="1:56" x14ac:dyDescent="0.25">
      <c r="A20" s="10">
        <v>44368</v>
      </c>
      <c r="B20">
        <v>12</v>
      </c>
      <c r="C20" s="2">
        <v>8.0555555555555554</v>
      </c>
      <c r="D20">
        <v>8.76</v>
      </c>
      <c r="E20">
        <v>104.5</v>
      </c>
      <c r="F20">
        <v>0.1003</v>
      </c>
      <c r="G20" t="s">
        <v>79</v>
      </c>
      <c r="H20">
        <v>7.34</v>
      </c>
      <c r="AU20" t="s">
        <v>91</v>
      </c>
    </row>
    <row r="21" spans="1:56" x14ac:dyDescent="0.25">
      <c r="A21" s="10">
        <v>44368</v>
      </c>
      <c r="B21">
        <v>15</v>
      </c>
      <c r="C21" s="2">
        <v>6.8333333333333313</v>
      </c>
      <c r="D21">
        <v>7.33</v>
      </c>
      <c r="E21">
        <v>100.9</v>
      </c>
      <c r="F21">
        <v>0.1004</v>
      </c>
      <c r="H21">
        <v>7.06</v>
      </c>
      <c r="AT21">
        <v>2022</v>
      </c>
      <c r="AX21" s="4" t="s">
        <v>92</v>
      </c>
      <c r="AZ21" s="4" t="s">
        <v>107</v>
      </c>
    </row>
    <row r="22" spans="1:56" x14ac:dyDescent="0.25">
      <c r="A22" s="10">
        <v>44368</v>
      </c>
      <c r="B22">
        <v>18.5</v>
      </c>
      <c r="C22" s="2">
        <v>6.5000000000000018</v>
      </c>
      <c r="D22">
        <v>6.16</v>
      </c>
      <c r="E22">
        <v>100.2</v>
      </c>
      <c r="F22">
        <v>0.1008</v>
      </c>
      <c r="H22">
        <v>6.87</v>
      </c>
      <c r="AT22" s="20" t="s">
        <v>93</v>
      </c>
      <c r="AU22" s="21"/>
      <c r="AV22" s="22">
        <f>A109</f>
        <v>44683</v>
      </c>
      <c r="AW22" s="22">
        <f>A118</f>
        <v>44719</v>
      </c>
      <c r="AX22" s="23">
        <f>A126</f>
        <v>44767</v>
      </c>
      <c r="AY22" s="23">
        <f>A152</f>
        <v>44768</v>
      </c>
      <c r="AZ22" s="23">
        <f>A160</f>
        <v>44802</v>
      </c>
      <c r="BA22" s="23">
        <f>A186</f>
        <v>44802</v>
      </c>
      <c r="BB22" s="23">
        <f>A192</f>
        <v>44840</v>
      </c>
    </row>
    <row r="23" spans="1:56" x14ac:dyDescent="0.25">
      <c r="A23" s="10">
        <v>44368</v>
      </c>
      <c r="B23">
        <v>21.5</v>
      </c>
      <c r="C23" s="2">
        <v>6.3888888888888884</v>
      </c>
      <c r="D23">
        <v>5.73</v>
      </c>
      <c r="E23">
        <v>100.2</v>
      </c>
      <c r="F23">
        <v>0.1011</v>
      </c>
      <c r="H23">
        <v>6.82</v>
      </c>
      <c r="S23">
        <v>2021</v>
      </c>
      <c r="AB23">
        <v>2022</v>
      </c>
      <c r="AK23">
        <v>2024</v>
      </c>
      <c r="AT23" s="24" t="s">
        <v>68</v>
      </c>
      <c r="AU23" s="25" t="s">
        <v>69</v>
      </c>
      <c r="AV23" s="21">
        <f>B117</f>
        <v>21.5</v>
      </c>
      <c r="AW23" s="21">
        <f>B125</f>
        <v>21.5</v>
      </c>
      <c r="AX23" s="21">
        <f>B151</f>
        <v>25</v>
      </c>
      <c r="AY23" s="21">
        <f>B159</f>
        <v>24.5</v>
      </c>
      <c r="AZ23" s="21">
        <f>B185</f>
        <v>24</v>
      </c>
      <c r="BA23" s="21">
        <f>B191</f>
        <v>21.5</v>
      </c>
      <c r="BB23" s="21">
        <f>B198</f>
        <v>21.5</v>
      </c>
    </row>
    <row r="24" spans="1:56" x14ac:dyDescent="0.25">
      <c r="A24" s="10">
        <v>44396</v>
      </c>
      <c r="B24">
        <v>1</v>
      </c>
      <c r="C24" s="2">
        <v>27.222222222222221</v>
      </c>
      <c r="D24">
        <v>6.12</v>
      </c>
      <c r="E24">
        <v>167</v>
      </c>
      <c r="F24">
        <v>0.1041</v>
      </c>
      <c r="H24">
        <v>8.02</v>
      </c>
      <c r="I24" t="s">
        <v>108</v>
      </c>
      <c r="AT24" s="24" t="s">
        <v>72</v>
      </c>
      <c r="AU24" s="25" t="s">
        <v>69</v>
      </c>
      <c r="AV24" s="21" t="s">
        <v>73</v>
      </c>
      <c r="AW24" s="21" t="s">
        <v>73</v>
      </c>
      <c r="AX24" s="21">
        <v>5</v>
      </c>
      <c r="AY24" s="21">
        <v>4</v>
      </c>
      <c r="AZ24" s="21">
        <v>6</v>
      </c>
      <c r="BA24" s="21" t="s">
        <v>73</v>
      </c>
      <c r="BB24" s="21">
        <v>5</v>
      </c>
    </row>
    <row r="25" spans="1:56" x14ac:dyDescent="0.25">
      <c r="A25" s="10">
        <v>44396</v>
      </c>
      <c r="B25">
        <v>2</v>
      </c>
      <c r="C25" s="2">
        <v>27.222222222222221</v>
      </c>
      <c r="D25">
        <v>6.02</v>
      </c>
      <c r="E25">
        <v>167</v>
      </c>
      <c r="F25">
        <v>0.1041</v>
      </c>
      <c r="H25">
        <v>7.97</v>
      </c>
      <c r="AT25" s="24" t="s">
        <v>75</v>
      </c>
      <c r="AU25" s="25" t="s">
        <v>69</v>
      </c>
      <c r="AV25" s="21" t="s">
        <v>73</v>
      </c>
      <c r="AW25" s="21" t="s">
        <v>73</v>
      </c>
      <c r="AX25" s="21">
        <v>12</v>
      </c>
      <c r="AY25" s="21">
        <v>14</v>
      </c>
      <c r="AZ25" s="21">
        <v>14</v>
      </c>
      <c r="BA25" s="21" t="s">
        <v>73</v>
      </c>
      <c r="BB25" s="21">
        <v>15</v>
      </c>
    </row>
    <row r="26" spans="1:56" x14ac:dyDescent="0.25">
      <c r="A26" s="10">
        <v>44396</v>
      </c>
      <c r="B26">
        <v>3</v>
      </c>
      <c r="C26" s="2">
        <v>27.222222222222221</v>
      </c>
      <c r="D26">
        <v>6.02</v>
      </c>
      <c r="E26">
        <v>167</v>
      </c>
      <c r="F26">
        <v>0.1041</v>
      </c>
      <c r="H26">
        <v>7.88</v>
      </c>
      <c r="AT26" s="24" t="s">
        <v>70</v>
      </c>
      <c r="AU26" s="25" t="s">
        <v>77</v>
      </c>
      <c r="AV26" s="21" t="s">
        <v>73</v>
      </c>
      <c r="AW26" s="21" t="s">
        <v>73</v>
      </c>
      <c r="AX26" s="21">
        <f>AVERAGE(C126:C131)</f>
        <v>28.383333333333336</v>
      </c>
      <c r="AY26" s="21">
        <f>AVERAGE(C51:C55)</f>
        <v>6.82</v>
      </c>
      <c r="AZ26" s="21">
        <f>AVERAGE(C160:C166)</f>
        <v>26.514285714285716</v>
      </c>
      <c r="BA26" s="21" t="s">
        <v>73</v>
      </c>
      <c r="BB26" s="21">
        <f>AVERAGE(C85:C90)</f>
        <v>6.9666666666666659</v>
      </c>
    </row>
    <row r="27" spans="1:56" x14ac:dyDescent="0.25">
      <c r="A27" s="10">
        <v>44396</v>
      </c>
      <c r="B27">
        <v>6</v>
      </c>
      <c r="C27" s="2">
        <v>20.999999999999996</v>
      </c>
      <c r="D27">
        <v>6.95</v>
      </c>
      <c r="E27">
        <v>145.30000000000001</v>
      </c>
      <c r="F27">
        <v>0.1027</v>
      </c>
      <c r="H27">
        <v>7.59</v>
      </c>
      <c r="AT27" s="24" t="s">
        <v>78</v>
      </c>
      <c r="AU27" s="25" t="s">
        <v>77</v>
      </c>
      <c r="AV27" s="21" t="s">
        <v>73</v>
      </c>
      <c r="AW27" s="21" t="s">
        <v>73</v>
      </c>
      <c r="AX27" s="21">
        <f>STDEV(C126:C131)</f>
        <v>0.14719601443879776</v>
      </c>
      <c r="AY27" s="21">
        <f>STDEV(C51:C55)</f>
        <v>8.3666002653407678E-2</v>
      </c>
      <c r="AZ27" s="21">
        <f>STDEV(C160:C166)</f>
        <v>1.1126972805283735</v>
      </c>
      <c r="BA27" s="21" t="s">
        <v>73</v>
      </c>
      <c r="BB27" s="21">
        <f>STDEV(C85:C90)</f>
        <v>5.1639777949432045E-2</v>
      </c>
    </row>
    <row r="28" spans="1:56" x14ac:dyDescent="0.25">
      <c r="A28" s="10">
        <v>44396</v>
      </c>
      <c r="B28">
        <v>9</v>
      </c>
      <c r="C28" s="2">
        <v>13.277777777777777</v>
      </c>
      <c r="D28">
        <v>9.07</v>
      </c>
      <c r="E28">
        <v>120.4</v>
      </c>
      <c r="F28">
        <v>0.1019</v>
      </c>
      <c r="H28">
        <v>7.55</v>
      </c>
      <c r="AT28" s="24" t="s">
        <v>80</v>
      </c>
      <c r="AU28" s="25" t="s">
        <v>81</v>
      </c>
      <c r="AV28" s="26">
        <f>D117</f>
        <v>7.55</v>
      </c>
      <c r="AW28" s="21">
        <f>D125</f>
        <v>6.17</v>
      </c>
      <c r="AX28" s="26">
        <f>D151</f>
        <v>1.1000000000000001</v>
      </c>
      <c r="AY28" s="21">
        <f>D159</f>
        <v>1.88</v>
      </c>
      <c r="AZ28" s="26">
        <f>D185</f>
        <v>0.4</v>
      </c>
      <c r="BA28" s="26">
        <f>D191</f>
        <v>2.41</v>
      </c>
      <c r="BB28" s="21">
        <f>D198</f>
        <v>1.56</v>
      </c>
    </row>
    <row r="29" spans="1:56" x14ac:dyDescent="0.25">
      <c r="A29" s="10">
        <v>44396</v>
      </c>
      <c r="B29">
        <v>12</v>
      </c>
      <c r="C29" s="2">
        <v>8.3888888888888893</v>
      </c>
      <c r="D29">
        <v>7.67</v>
      </c>
      <c r="E29">
        <v>105.7</v>
      </c>
      <c r="F29">
        <v>0.1008</v>
      </c>
      <c r="H29">
        <v>7.31</v>
      </c>
      <c r="AT29" s="24" t="s">
        <v>82</v>
      </c>
      <c r="AU29" s="25" t="s">
        <v>81</v>
      </c>
      <c r="AV29" s="21" t="s">
        <v>73</v>
      </c>
      <c r="AW29" s="21" t="s">
        <v>73</v>
      </c>
      <c r="AX29" s="21">
        <f>AVERAGE(D138:D151)</f>
        <v>3.1428571428571428</v>
      </c>
      <c r="AY29" s="21" t="s">
        <v>73</v>
      </c>
      <c r="AZ29" s="21">
        <f>AVERAGE(D175:D185)</f>
        <v>0.71818181818181825</v>
      </c>
      <c r="BA29" s="21" t="s">
        <v>73</v>
      </c>
      <c r="BB29" s="21" t="s">
        <v>73</v>
      </c>
    </row>
    <row r="30" spans="1:56" x14ac:dyDescent="0.25">
      <c r="A30" s="10">
        <v>44396</v>
      </c>
      <c r="B30">
        <v>15</v>
      </c>
      <c r="C30" s="2">
        <v>6.8888888888888875</v>
      </c>
      <c r="D30">
        <v>5.89</v>
      </c>
      <c r="E30">
        <v>101.8</v>
      </c>
      <c r="F30">
        <v>0.1012</v>
      </c>
      <c r="H30">
        <v>7.18</v>
      </c>
      <c r="AT30" s="24" t="s">
        <v>83</v>
      </c>
      <c r="AU30" s="25" t="s">
        <v>81</v>
      </c>
      <c r="AV30" s="21" t="s">
        <v>73</v>
      </c>
      <c r="AW30" s="21" t="s">
        <v>73</v>
      </c>
      <c r="AX30" s="21">
        <f>STDEV(D138:D151)</f>
        <v>1.8624691161979596</v>
      </c>
      <c r="AY30" s="21" t="s">
        <v>73</v>
      </c>
      <c r="AZ30" s="21">
        <f>STDEV(D175:D185)</f>
        <v>0.41186935263061725</v>
      </c>
      <c r="BA30" s="21" t="s">
        <v>73</v>
      </c>
      <c r="BB30" s="21" t="s">
        <v>73</v>
      </c>
    </row>
    <row r="31" spans="1:56" x14ac:dyDescent="0.25">
      <c r="A31" s="10">
        <v>44396</v>
      </c>
      <c r="B31">
        <v>18.5</v>
      </c>
      <c r="C31" s="2">
        <v>6.5555555555555536</v>
      </c>
      <c r="D31">
        <v>5</v>
      </c>
      <c r="E31">
        <v>101</v>
      </c>
      <c r="F31">
        <v>0.10150000000000001</v>
      </c>
      <c r="H31">
        <v>7.13</v>
      </c>
      <c r="AT31" s="24" t="s">
        <v>74</v>
      </c>
      <c r="AU31" s="25" t="s">
        <v>69</v>
      </c>
      <c r="AV31" s="21" t="s">
        <v>73</v>
      </c>
      <c r="AW31" s="21" t="s">
        <v>73</v>
      </c>
      <c r="AX31" s="21">
        <v>21</v>
      </c>
      <c r="AY31" s="21" t="s">
        <v>73</v>
      </c>
      <c r="AZ31" s="21">
        <v>14</v>
      </c>
      <c r="BA31" s="21" t="s">
        <v>73</v>
      </c>
      <c r="BB31" s="21" t="s">
        <v>73</v>
      </c>
    </row>
    <row r="32" spans="1:56" x14ac:dyDescent="0.25">
      <c r="A32" s="10">
        <v>44396</v>
      </c>
      <c r="B32">
        <v>21.5</v>
      </c>
      <c r="C32" s="2">
        <v>6.5000000000000018</v>
      </c>
      <c r="D32">
        <v>4.0999999999999996</v>
      </c>
      <c r="E32">
        <v>101.4</v>
      </c>
      <c r="F32">
        <v>0.1018</v>
      </c>
      <c r="H32">
        <v>6.93</v>
      </c>
      <c r="AT32" s="24" t="s">
        <v>84</v>
      </c>
      <c r="AU32" s="25" t="s">
        <v>85</v>
      </c>
      <c r="AV32" s="21">
        <f>MAX(E109:E117)</f>
        <v>120</v>
      </c>
      <c r="AW32" s="21">
        <f>MAX(E118:E125)</f>
        <v>155</v>
      </c>
      <c r="AX32" s="21">
        <f>MAX(E126:E151)</f>
        <v>162.4</v>
      </c>
      <c r="AY32" s="21">
        <f>MAX(E152:E159)</f>
        <v>171.4</v>
      </c>
      <c r="AZ32" s="21">
        <f>MAX(E160:E185)</f>
        <v>173.2</v>
      </c>
      <c r="BA32" s="21">
        <f>MAX(E186:E191)</f>
        <v>168</v>
      </c>
      <c r="BB32" s="21">
        <f>MAX(E192:E198)</f>
        <v>133.69999999999999</v>
      </c>
    </row>
    <row r="33" spans="1:54" x14ac:dyDescent="0.25">
      <c r="A33" s="10">
        <v>44397</v>
      </c>
      <c r="B33">
        <v>0</v>
      </c>
      <c r="C33">
        <v>27.9</v>
      </c>
      <c r="D33">
        <v>8.1999999999999993</v>
      </c>
      <c r="E33">
        <v>158.80000000000001</v>
      </c>
      <c r="F33">
        <v>9.8000000000000004E-2</v>
      </c>
      <c r="G33" t="s">
        <v>71</v>
      </c>
      <c r="H33">
        <v>7.8</v>
      </c>
      <c r="AT33" s="24" t="s">
        <v>86</v>
      </c>
      <c r="AU33" s="25" t="s">
        <v>85</v>
      </c>
      <c r="AV33" s="21">
        <f>MIN(E109:E117)</f>
        <v>102.1</v>
      </c>
      <c r="AW33" s="21">
        <f>MIN(E118:E125)</f>
        <v>105</v>
      </c>
      <c r="AX33" s="21">
        <f>MIN(E126:E151)</f>
        <v>100.3</v>
      </c>
      <c r="AY33" s="21">
        <f>MIN(E152:E159)</f>
        <v>107.2</v>
      </c>
      <c r="AZ33" s="21">
        <f>MIN(E160:E185)</f>
        <v>111</v>
      </c>
      <c r="BA33" s="21">
        <f>MIN(E186:E191)</f>
        <v>107.7</v>
      </c>
      <c r="BB33" s="21">
        <f>MIN(E192:E198)</f>
        <v>109.3</v>
      </c>
    </row>
    <row r="34" spans="1:54" x14ac:dyDescent="0.25">
      <c r="A34" s="10">
        <v>44397</v>
      </c>
      <c r="B34">
        <v>1</v>
      </c>
      <c r="C34">
        <v>27.9</v>
      </c>
      <c r="D34">
        <v>8.1999999999999993</v>
      </c>
      <c r="E34">
        <v>158.30000000000001</v>
      </c>
      <c r="F34">
        <v>9.8000000000000004E-2</v>
      </c>
      <c r="G34" t="s">
        <v>71</v>
      </c>
      <c r="H34">
        <v>7.8</v>
      </c>
      <c r="AT34" s="24" t="s">
        <v>87</v>
      </c>
      <c r="AU34" s="25"/>
      <c r="AV34" s="21">
        <f>MAX(H109:H117)</f>
        <v>8.2200000000000006</v>
      </c>
      <c r="AW34" s="21">
        <f>MAX(H120:H127)</f>
        <v>9.07</v>
      </c>
      <c r="AX34" s="21">
        <f>MAX(H128:H153)</f>
        <v>8.2200000000000006</v>
      </c>
      <c r="AY34" s="21">
        <f>MAX(H154:H161)</f>
        <v>8.5</v>
      </c>
      <c r="AZ34" s="21">
        <f>MAX(H162:H187)</f>
        <v>8.75</v>
      </c>
      <c r="BA34" s="21">
        <f>MAX(H188:H193)</f>
        <v>7.33</v>
      </c>
      <c r="BB34" s="21">
        <f>MAX(H194:H200)</f>
        <v>8.48</v>
      </c>
    </row>
    <row r="35" spans="1:54" x14ac:dyDescent="0.25">
      <c r="A35" s="10">
        <v>44397</v>
      </c>
      <c r="B35">
        <v>2</v>
      </c>
      <c r="C35">
        <v>27.8</v>
      </c>
      <c r="D35">
        <v>8</v>
      </c>
      <c r="E35">
        <v>158.30000000000001</v>
      </c>
      <c r="F35">
        <v>9.8000000000000004E-2</v>
      </c>
      <c r="G35" t="s">
        <v>71</v>
      </c>
      <c r="H35">
        <v>7.8</v>
      </c>
      <c r="AT35" s="24" t="s">
        <v>88</v>
      </c>
      <c r="AU35" s="25"/>
      <c r="AV35" s="21">
        <f>MIN(H109:H117)</f>
        <v>7.22</v>
      </c>
      <c r="AW35" s="21">
        <f>MIN(H120:H127)</f>
        <v>7.16</v>
      </c>
      <c r="AX35" s="21">
        <f>MIN(H128:H153)</f>
        <v>6.2</v>
      </c>
      <c r="AY35" s="21">
        <f>MIN((H154:H161))</f>
        <v>6.55</v>
      </c>
      <c r="AZ35" s="21">
        <f>MIN(H162:H187)</f>
        <v>6.1</v>
      </c>
      <c r="BA35" s="21">
        <f>MIN(H188:H193)</f>
        <v>6.67</v>
      </c>
      <c r="BB35" s="21">
        <f>MIN(H194:H200)</f>
        <v>6.58</v>
      </c>
    </row>
    <row r="36" spans="1:54" x14ac:dyDescent="0.25">
      <c r="A36" s="10">
        <v>44397</v>
      </c>
      <c r="B36">
        <v>3</v>
      </c>
      <c r="C36">
        <v>27.8</v>
      </c>
      <c r="D36">
        <v>8.1999999999999993</v>
      </c>
      <c r="E36">
        <v>158.1</v>
      </c>
      <c r="F36">
        <v>9.8000000000000004E-2</v>
      </c>
      <c r="G36" t="s">
        <v>71</v>
      </c>
      <c r="H36">
        <v>7.7</v>
      </c>
      <c r="AT36" s="24" t="s">
        <v>89</v>
      </c>
      <c r="AU36" s="25" t="s">
        <v>69</v>
      </c>
      <c r="AV36" s="21">
        <v>5.2</v>
      </c>
      <c r="AW36" s="21" t="s">
        <v>73</v>
      </c>
      <c r="AX36" s="21">
        <v>4.75</v>
      </c>
      <c r="AY36" s="21">
        <v>4.5999999999999996</v>
      </c>
      <c r="AZ36" s="21">
        <v>4.5</v>
      </c>
      <c r="BA36" s="21">
        <v>3.4</v>
      </c>
      <c r="BB36" s="21">
        <v>4.9000000000000004</v>
      </c>
    </row>
    <row r="37" spans="1:54" x14ac:dyDescent="0.25">
      <c r="A37" s="10">
        <v>44397</v>
      </c>
      <c r="B37">
        <v>4</v>
      </c>
      <c r="C37">
        <v>27.6</v>
      </c>
      <c r="D37">
        <v>8.1999999999999993</v>
      </c>
      <c r="E37">
        <v>158</v>
      </c>
      <c r="F37">
        <v>9.8000000000000004E-2</v>
      </c>
      <c r="G37" t="s">
        <v>71</v>
      </c>
      <c r="H37">
        <v>7.7</v>
      </c>
      <c r="AT37" s="24" t="s">
        <v>90</v>
      </c>
      <c r="AU37" s="27"/>
      <c r="AV37" s="28">
        <f>60-(14.41*(LN(AV36)))</f>
        <v>36.24282920528583</v>
      </c>
      <c r="AW37" s="28"/>
      <c r="AX37" s="28">
        <f t="shared" ref="AX37" si="1">60-(14.41*(LN(AX36)))</f>
        <v>37.547136053949217</v>
      </c>
      <c r="AY37" s="28">
        <f t="shared" ref="AY37" si="2">60-(14.41*(LN(AY36)))</f>
        <v>38.009528666636342</v>
      </c>
      <c r="AZ37" s="28">
        <f t="shared" ref="AZ37:BA37" si="3">60-(14.41*(LN(AZ36)))</f>
        <v>38.326244712453885</v>
      </c>
      <c r="BA37" s="28">
        <f t="shared" si="3"/>
        <v>42.365396030325314</v>
      </c>
      <c r="BB37" s="28">
        <f t="shared" ref="BB37" si="4">60-(14.41*(LN(BB36)))</f>
        <v>37.09912069427007</v>
      </c>
    </row>
    <row r="38" spans="1:54" x14ac:dyDescent="0.25">
      <c r="A38" s="10">
        <v>44397</v>
      </c>
      <c r="B38">
        <v>5</v>
      </c>
      <c r="C38">
        <v>24.9</v>
      </c>
      <c r="D38">
        <v>7.8</v>
      </c>
      <c r="E38">
        <v>152.80000000000001</v>
      </c>
      <c r="F38">
        <v>9.8000000000000004E-2</v>
      </c>
      <c r="G38" t="s">
        <v>79</v>
      </c>
      <c r="H38">
        <v>7.7</v>
      </c>
      <c r="AT38">
        <v>2023</v>
      </c>
    </row>
    <row r="39" spans="1:54" x14ac:dyDescent="0.25">
      <c r="A39" s="10">
        <v>44397</v>
      </c>
      <c r="B39">
        <v>6</v>
      </c>
      <c r="C39">
        <v>21.1</v>
      </c>
      <c r="D39">
        <v>8.5</v>
      </c>
      <c r="E39">
        <v>143</v>
      </c>
      <c r="F39">
        <v>9.7000000000000003E-2</v>
      </c>
      <c r="G39" t="s">
        <v>79</v>
      </c>
      <c r="H39">
        <v>7.7</v>
      </c>
      <c r="AT39" s="29" t="s">
        <v>93</v>
      </c>
      <c r="AU39" s="30"/>
      <c r="AV39" s="31">
        <f>A199</f>
        <v>45055</v>
      </c>
      <c r="AW39" s="31">
        <f>A206</f>
        <v>45125</v>
      </c>
      <c r="AX39" s="32">
        <f>A214</f>
        <v>45197</v>
      </c>
    </row>
    <row r="40" spans="1:54" x14ac:dyDescent="0.25">
      <c r="A40" s="10">
        <v>44397</v>
      </c>
      <c r="B40">
        <v>7</v>
      </c>
      <c r="C40">
        <v>17.5</v>
      </c>
      <c r="D40">
        <v>9.4</v>
      </c>
      <c r="E40">
        <v>125.7</v>
      </c>
      <c r="F40">
        <v>9.5000000000000001E-2</v>
      </c>
      <c r="G40" t="s">
        <v>79</v>
      </c>
      <c r="H40">
        <v>7.7</v>
      </c>
      <c r="AT40" s="33" t="s">
        <v>68</v>
      </c>
      <c r="AU40" s="34" t="s">
        <v>69</v>
      </c>
      <c r="AV40" s="30">
        <f>B205</f>
        <v>18.5</v>
      </c>
      <c r="AW40" s="30">
        <f>B213</f>
        <v>21.5</v>
      </c>
      <c r="AX40" s="30">
        <f>B221</f>
        <v>21.5</v>
      </c>
    </row>
    <row r="41" spans="1:54" x14ac:dyDescent="0.25">
      <c r="A41" s="10">
        <v>44397</v>
      </c>
      <c r="B41">
        <v>8</v>
      </c>
      <c r="C41">
        <v>15.3</v>
      </c>
      <c r="D41">
        <v>10.1</v>
      </c>
      <c r="E41">
        <v>119.8</v>
      </c>
      <c r="F41">
        <v>9.5000000000000001E-2</v>
      </c>
      <c r="G41" t="s">
        <v>79</v>
      </c>
      <c r="H41">
        <v>7.6</v>
      </c>
      <c r="AT41" s="33" t="s">
        <v>165</v>
      </c>
      <c r="AU41" s="34" t="s">
        <v>69</v>
      </c>
      <c r="AV41" s="30">
        <v>6</v>
      </c>
      <c r="AW41" s="30" t="s">
        <v>164</v>
      </c>
      <c r="AX41" s="30">
        <v>12</v>
      </c>
    </row>
    <row r="42" spans="1:54" x14ac:dyDescent="0.25">
      <c r="A42" s="10">
        <v>44397</v>
      </c>
      <c r="B42">
        <v>9</v>
      </c>
      <c r="C42">
        <v>13.9</v>
      </c>
      <c r="D42">
        <v>10.199999999999999</v>
      </c>
      <c r="E42">
        <v>113.7</v>
      </c>
      <c r="F42">
        <v>9.5000000000000001E-2</v>
      </c>
      <c r="G42" t="s">
        <v>79</v>
      </c>
      <c r="H42">
        <v>7.6</v>
      </c>
      <c r="S42">
        <v>2021</v>
      </c>
      <c r="AB42">
        <v>2022</v>
      </c>
      <c r="AK42">
        <v>2024</v>
      </c>
      <c r="AL42" t="s">
        <v>109</v>
      </c>
      <c r="AT42" s="33" t="s">
        <v>166</v>
      </c>
      <c r="AU42" s="34" t="s">
        <v>69</v>
      </c>
      <c r="AV42" s="30">
        <v>12</v>
      </c>
      <c r="AW42" s="30">
        <v>12</v>
      </c>
      <c r="AX42" s="30">
        <v>15</v>
      </c>
    </row>
    <row r="43" spans="1:54" x14ac:dyDescent="0.25">
      <c r="A43" s="10">
        <v>44397</v>
      </c>
      <c r="B43">
        <v>10</v>
      </c>
      <c r="C43">
        <v>11.9</v>
      </c>
      <c r="D43">
        <v>10.3</v>
      </c>
      <c r="E43">
        <v>108.6</v>
      </c>
      <c r="F43">
        <v>9.5000000000000001E-2</v>
      </c>
      <c r="G43" t="s">
        <v>79</v>
      </c>
      <c r="H43">
        <v>7.6</v>
      </c>
      <c r="AT43" s="33" t="s">
        <v>70</v>
      </c>
      <c r="AU43" s="34" t="s">
        <v>77</v>
      </c>
      <c r="AV43" s="35">
        <f>STDEV($C$199:$C$201)</f>
        <v>1.6111111111111107</v>
      </c>
      <c r="AW43" s="35">
        <f>AVERAGE($C$206:$C$207)</f>
        <v>27.222222222222221</v>
      </c>
      <c r="AX43" s="30">
        <f>AVERAGE($C$214:$C$218)</f>
        <v>18.919999999999998</v>
      </c>
    </row>
    <row r="44" spans="1:54" x14ac:dyDescent="0.25">
      <c r="A44" s="10">
        <v>44397</v>
      </c>
      <c r="B44">
        <v>11</v>
      </c>
      <c r="C44">
        <v>10.8</v>
      </c>
      <c r="D44">
        <v>10.1</v>
      </c>
      <c r="E44">
        <v>104.7</v>
      </c>
      <c r="F44">
        <v>9.4E-2</v>
      </c>
      <c r="G44" t="s">
        <v>79</v>
      </c>
      <c r="H44">
        <v>7.5</v>
      </c>
      <c r="AT44" s="33" t="s">
        <v>78</v>
      </c>
      <c r="AU44" s="34" t="s">
        <v>77</v>
      </c>
      <c r="AV44" s="35">
        <f>AVERAGE($C$199:$C$201)</f>
        <v>14.722222222222221</v>
      </c>
      <c r="AW44" s="35">
        <f>STDEV($C$206:$C$207)</f>
        <v>0</v>
      </c>
      <c r="AX44" s="30">
        <f>STDEV($C$214:$C$218)</f>
        <v>8.366600265340747E-2</v>
      </c>
    </row>
    <row r="45" spans="1:54" x14ac:dyDescent="0.25">
      <c r="A45" s="10">
        <v>44397</v>
      </c>
      <c r="B45">
        <v>12</v>
      </c>
      <c r="C45">
        <v>9.6</v>
      </c>
      <c r="D45">
        <v>9.6</v>
      </c>
      <c r="E45">
        <v>101.4</v>
      </c>
      <c r="F45">
        <v>9.4E-2</v>
      </c>
      <c r="G45" t="s">
        <v>79</v>
      </c>
      <c r="H45">
        <v>7.3</v>
      </c>
      <c r="AT45" s="33" t="s">
        <v>80</v>
      </c>
      <c r="AU45" s="34" t="s">
        <v>81</v>
      </c>
      <c r="AV45" s="35">
        <f>C205</f>
        <v>6.1111111111111107</v>
      </c>
      <c r="AW45" s="35">
        <f>C213</f>
        <v>6.4444444444444446</v>
      </c>
      <c r="AX45" s="35">
        <f>C221</f>
        <v>6.6</v>
      </c>
    </row>
    <row r="46" spans="1:54" x14ac:dyDescent="0.25">
      <c r="A46" s="10">
        <v>44397</v>
      </c>
      <c r="B46">
        <v>13</v>
      </c>
      <c r="C46">
        <v>8.1</v>
      </c>
      <c r="D46">
        <v>8.6</v>
      </c>
      <c r="E46">
        <v>98.8</v>
      </c>
      <c r="F46">
        <v>9.4E-2</v>
      </c>
      <c r="G46" t="s">
        <v>79</v>
      </c>
      <c r="H46">
        <v>7.3</v>
      </c>
      <c r="AT46" s="33" t="s">
        <v>82</v>
      </c>
      <c r="AU46" s="34" t="s">
        <v>81</v>
      </c>
      <c r="AV46" s="30">
        <f>AVERAGE($D$203:$D$205)</f>
        <v>11.75</v>
      </c>
      <c r="AW46" s="30">
        <f>AVERAGE($D$210:$D$213)</f>
        <v>4.3275000000000006</v>
      </c>
      <c r="AX46" s="30">
        <v>0</v>
      </c>
    </row>
    <row r="47" spans="1:54" x14ac:dyDescent="0.25">
      <c r="A47" s="10">
        <v>44397</v>
      </c>
      <c r="B47">
        <v>14</v>
      </c>
      <c r="C47">
        <v>7.9</v>
      </c>
      <c r="D47">
        <v>8</v>
      </c>
      <c r="E47">
        <v>97.2</v>
      </c>
      <c r="F47">
        <v>9.4E-2</v>
      </c>
      <c r="G47" t="s">
        <v>94</v>
      </c>
      <c r="H47">
        <v>7.2</v>
      </c>
      <c r="AT47" s="33" t="s">
        <v>83</v>
      </c>
      <c r="AU47" s="34" t="s">
        <v>81</v>
      </c>
      <c r="AV47" s="30">
        <f>STDEV($D$203:$D$205)</f>
        <v>0.68767724987816836</v>
      </c>
      <c r="AW47" s="30">
        <f>STDEV($D$210:$D$213)</f>
        <v>2.8040134925971132</v>
      </c>
      <c r="AX47" s="30">
        <v>0</v>
      </c>
    </row>
    <row r="48" spans="1:54" x14ac:dyDescent="0.25">
      <c r="A48" s="10">
        <v>44397</v>
      </c>
      <c r="B48">
        <v>15</v>
      </c>
      <c r="C48">
        <v>7.1</v>
      </c>
      <c r="D48">
        <v>7.1</v>
      </c>
      <c r="E48">
        <v>96</v>
      </c>
      <c r="F48">
        <v>9.5000000000000001E-2</v>
      </c>
      <c r="G48" t="s">
        <v>94</v>
      </c>
      <c r="H48">
        <v>7.2</v>
      </c>
      <c r="AT48" s="33" t="s">
        <v>74</v>
      </c>
      <c r="AU48" s="34" t="s">
        <v>69</v>
      </c>
      <c r="AV48" s="30" t="s">
        <v>73</v>
      </c>
      <c r="AW48" s="30" t="s">
        <v>73</v>
      </c>
      <c r="AX48" s="30">
        <v>15</v>
      </c>
    </row>
    <row r="49" spans="1:74" x14ac:dyDescent="0.25">
      <c r="A49" s="10">
        <v>44397</v>
      </c>
      <c r="B49">
        <v>16</v>
      </c>
      <c r="C49">
        <v>7</v>
      </c>
      <c r="D49">
        <v>6.1</v>
      </c>
      <c r="E49">
        <v>95.7</v>
      </c>
      <c r="F49">
        <v>9.5000000000000001E-2</v>
      </c>
      <c r="G49" t="s">
        <v>94</v>
      </c>
      <c r="H49">
        <v>7.2</v>
      </c>
      <c r="AT49" s="33" t="s">
        <v>84</v>
      </c>
      <c r="AU49" s="34" t="s">
        <v>85</v>
      </c>
      <c r="AV49" s="30">
        <f>MAX(E199:E205)</f>
        <v>134</v>
      </c>
      <c r="AW49" s="30">
        <f>MAX(E206:E213)</f>
        <v>164.3</v>
      </c>
      <c r="AX49" s="30" t="s">
        <v>73</v>
      </c>
    </row>
    <row r="50" spans="1:74" x14ac:dyDescent="0.25">
      <c r="A50" s="10">
        <v>44397</v>
      </c>
      <c r="B50">
        <v>17</v>
      </c>
      <c r="C50">
        <v>7</v>
      </c>
      <c r="D50">
        <v>5.5</v>
      </c>
      <c r="E50">
        <v>95.3</v>
      </c>
      <c r="F50">
        <v>9.5000000000000001E-2</v>
      </c>
      <c r="G50" t="s">
        <v>94</v>
      </c>
      <c r="H50">
        <v>7.1</v>
      </c>
      <c r="AT50" s="33" t="s">
        <v>86</v>
      </c>
      <c r="AU50" s="34" t="s">
        <v>85</v>
      </c>
      <c r="AV50" s="30">
        <f>MIN(E199:E205)</f>
        <v>103.9</v>
      </c>
      <c r="AW50" s="30">
        <f>MIN(E206:E213)</f>
        <v>105.4</v>
      </c>
      <c r="AX50" s="30" t="s">
        <v>73</v>
      </c>
    </row>
    <row r="51" spans="1:74" x14ac:dyDescent="0.25">
      <c r="A51" s="10">
        <v>44397</v>
      </c>
      <c r="B51">
        <v>18</v>
      </c>
      <c r="C51">
        <v>6.9</v>
      </c>
      <c r="D51">
        <v>5.0999999999999996</v>
      </c>
      <c r="E51">
        <v>95.2</v>
      </c>
      <c r="F51">
        <v>9.5000000000000001E-2</v>
      </c>
      <c r="G51" t="s">
        <v>94</v>
      </c>
      <c r="H51">
        <v>7.1</v>
      </c>
      <c r="AT51" s="33" t="s">
        <v>87</v>
      </c>
      <c r="AU51" s="34"/>
      <c r="AV51" s="30">
        <f>MAX(H199:H205)</f>
        <v>8.92</v>
      </c>
      <c r="AW51" s="30">
        <f>MAX(H206:H213)</f>
        <v>7.94</v>
      </c>
      <c r="AX51" s="30">
        <f>MAX(H214:H221)</f>
        <v>7.4</v>
      </c>
    </row>
    <row r="52" spans="1:74" x14ac:dyDescent="0.25">
      <c r="A52" s="10">
        <v>44397</v>
      </c>
      <c r="B52">
        <v>19</v>
      </c>
      <c r="C52">
        <v>6.9</v>
      </c>
      <c r="D52">
        <v>4.9000000000000004</v>
      </c>
      <c r="E52">
        <v>95.1</v>
      </c>
      <c r="F52">
        <v>9.5000000000000001E-2</v>
      </c>
      <c r="G52" t="s">
        <v>94</v>
      </c>
      <c r="H52">
        <v>7.1</v>
      </c>
      <c r="AT52" s="33" t="s">
        <v>88</v>
      </c>
      <c r="AU52" s="34"/>
      <c r="AV52" s="30">
        <f>MIN(H199:H205)</f>
        <v>7.26</v>
      </c>
      <c r="AW52" s="30">
        <f>MIN(H206:H213)</f>
        <v>6.61</v>
      </c>
      <c r="AX52" s="30">
        <f>MIN(H214:H221)</f>
        <v>6.44</v>
      </c>
    </row>
    <row r="53" spans="1:74" x14ac:dyDescent="0.25">
      <c r="A53" s="10">
        <v>44397</v>
      </c>
      <c r="B53">
        <v>20</v>
      </c>
      <c r="C53">
        <v>6.8</v>
      </c>
      <c r="D53">
        <v>4.5</v>
      </c>
      <c r="E53">
        <v>95.1</v>
      </c>
      <c r="F53">
        <v>9.5000000000000001E-2</v>
      </c>
      <c r="G53" t="s">
        <v>94</v>
      </c>
      <c r="H53">
        <v>7</v>
      </c>
      <c r="AT53" s="33" t="s">
        <v>89</v>
      </c>
      <c r="AU53" s="34" t="s">
        <v>69</v>
      </c>
      <c r="AV53" s="30">
        <v>6.4</v>
      </c>
      <c r="AW53" s="30">
        <v>6.1</v>
      </c>
      <c r="AX53" s="30">
        <v>7.3</v>
      </c>
    </row>
    <row r="54" spans="1:74" x14ac:dyDescent="0.25">
      <c r="A54" s="10">
        <v>44397</v>
      </c>
      <c r="B54">
        <v>21</v>
      </c>
      <c r="C54">
        <v>6.8</v>
      </c>
      <c r="D54">
        <v>4.2</v>
      </c>
      <c r="E54">
        <v>95</v>
      </c>
      <c r="F54">
        <v>9.5000000000000001E-2</v>
      </c>
      <c r="G54" t="s">
        <v>94</v>
      </c>
      <c r="H54">
        <v>6.9</v>
      </c>
      <c r="AT54" s="33" t="s">
        <v>90</v>
      </c>
      <c r="AU54" s="36"/>
      <c r="AV54" s="37">
        <f>60-(14.41*(LN(AV53)))</f>
        <v>33.250745958831324</v>
      </c>
      <c r="AW54" s="37">
        <f>60-(14.41*(LN(AW53)))</f>
        <v>33.942558807306781</v>
      </c>
      <c r="AX54" s="37">
        <f t="shared" ref="AX54" si="5">60-(14.41*(LN(AX53)))</f>
        <v>31.354730643095881</v>
      </c>
    </row>
    <row r="55" spans="1:74" x14ac:dyDescent="0.25">
      <c r="A55" s="10">
        <v>44397</v>
      </c>
      <c r="B55">
        <v>22</v>
      </c>
      <c r="C55">
        <v>6.7</v>
      </c>
      <c r="D55">
        <v>4</v>
      </c>
      <c r="E55">
        <v>95</v>
      </c>
      <c r="F55">
        <v>9.4E-2</v>
      </c>
      <c r="G55" t="s">
        <v>94</v>
      </c>
      <c r="H55">
        <v>6.9</v>
      </c>
      <c r="AT55">
        <v>2024</v>
      </c>
    </row>
    <row r="56" spans="1:74" x14ac:dyDescent="0.25">
      <c r="A56" s="10">
        <v>44397</v>
      </c>
      <c r="B56">
        <v>23</v>
      </c>
      <c r="C56">
        <v>6.6</v>
      </c>
      <c r="D56">
        <v>3.8</v>
      </c>
      <c r="E56">
        <v>94.9</v>
      </c>
      <c r="F56">
        <v>9.4E-2</v>
      </c>
      <c r="G56" t="s">
        <v>94</v>
      </c>
      <c r="H56">
        <v>6.9</v>
      </c>
      <c r="AT56" s="48" t="s">
        <v>93</v>
      </c>
      <c r="AU56" s="49"/>
      <c r="AV56" s="68">
        <v>45468</v>
      </c>
      <c r="AW56" s="68">
        <v>45491</v>
      </c>
      <c r="AX56" s="69">
        <v>45525</v>
      </c>
      <c r="AY56" s="69">
        <v>45559</v>
      </c>
      <c r="AZ56" s="69">
        <v>45573</v>
      </c>
    </row>
    <row r="57" spans="1:74" x14ac:dyDescent="0.25">
      <c r="A57" s="10">
        <v>44397</v>
      </c>
      <c r="B57">
        <v>24</v>
      </c>
      <c r="C57">
        <v>6.6</v>
      </c>
      <c r="D57">
        <v>2</v>
      </c>
      <c r="E57">
        <v>94.8</v>
      </c>
      <c r="F57">
        <v>9.4E-2</v>
      </c>
      <c r="G57" t="s">
        <v>94</v>
      </c>
      <c r="H57">
        <v>6.8</v>
      </c>
      <c r="AT57" s="50" t="s">
        <v>68</v>
      </c>
      <c r="AU57" s="51" t="s">
        <v>69</v>
      </c>
      <c r="AV57" s="49">
        <v>24</v>
      </c>
      <c r="AW57" s="49">
        <v>23</v>
      </c>
      <c r="AX57" s="49">
        <v>21</v>
      </c>
      <c r="AY57" s="49">
        <v>10</v>
      </c>
      <c r="AZ57" s="49">
        <v>23</v>
      </c>
    </row>
    <row r="58" spans="1:74" x14ac:dyDescent="0.25">
      <c r="A58" s="10">
        <v>44397</v>
      </c>
      <c r="B58">
        <v>25</v>
      </c>
      <c r="C58">
        <v>6.6</v>
      </c>
      <c r="D58">
        <v>1.2</v>
      </c>
      <c r="E58">
        <v>94.8</v>
      </c>
      <c r="F58">
        <v>9.4E-2</v>
      </c>
      <c r="G58" t="s">
        <v>94</v>
      </c>
      <c r="H58">
        <v>6.8</v>
      </c>
      <c r="AT58" s="50" t="s">
        <v>165</v>
      </c>
      <c r="AU58" s="51" t="s">
        <v>69</v>
      </c>
      <c r="AV58" s="49">
        <v>5</v>
      </c>
      <c r="AW58" s="49">
        <v>6</v>
      </c>
      <c r="AX58" s="49">
        <v>6</v>
      </c>
      <c r="AY58" s="67">
        <v>9</v>
      </c>
      <c r="AZ58" s="49">
        <v>11</v>
      </c>
    </row>
    <row r="59" spans="1:74" x14ac:dyDescent="0.25">
      <c r="A59" s="10">
        <v>44431</v>
      </c>
      <c r="B59">
        <v>1</v>
      </c>
      <c r="C59" s="2">
        <v>26.388888888888889</v>
      </c>
      <c r="D59">
        <v>6</v>
      </c>
      <c r="E59">
        <v>162</v>
      </c>
      <c r="F59">
        <v>0.10300000000000001</v>
      </c>
      <c r="H59">
        <v>8</v>
      </c>
      <c r="I59" t="s">
        <v>108</v>
      </c>
      <c r="AT59" s="50" t="s">
        <v>166</v>
      </c>
      <c r="AU59" s="51" t="s">
        <v>69</v>
      </c>
      <c r="AV59" s="49">
        <v>14</v>
      </c>
      <c r="AW59" s="49">
        <v>14</v>
      </c>
      <c r="AX59" s="49">
        <v>17</v>
      </c>
      <c r="AY59" s="67" t="s">
        <v>73</v>
      </c>
      <c r="AZ59" s="49">
        <v>15</v>
      </c>
    </row>
    <row r="60" spans="1:74" x14ac:dyDescent="0.25">
      <c r="A60" s="10">
        <v>44431</v>
      </c>
      <c r="B60">
        <v>3</v>
      </c>
      <c r="C60" s="2">
        <v>26.111111111111111</v>
      </c>
      <c r="D60">
        <v>6</v>
      </c>
      <c r="E60">
        <v>162</v>
      </c>
      <c r="F60">
        <v>0.10200000000000001</v>
      </c>
      <c r="H60">
        <v>7.8</v>
      </c>
      <c r="AT60" s="50" t="s">
        <v>70</v>
      </c>
      <c r="AU60" s="51" t="s">
        <v>77</v>
      </c>
      <c r="AV60" s="52">
        <f>AVERAGE($C$222:$C$224)</f>
        <v>25.266666666666666</v>
      </c>
      <c r="AW60" s="52">
        <f>AVERAGE(C238:C241)</f>
        <v>27.875000000000004</v>
      </c>
      <c r="AX60" s="49">
        <f>AVERAGE(C254:C258)</f>
        <v>23.4</v>
      </c>
      <c r="AY60" s="49">
        <f>AVERAGE(C269:C278)</f>
        <v>22.35</v>
      </c>
      <c r="AZ60" s="52">
        <f>AVERAGE(C280:C285)</f>
        <v>18.716666666666669</v>
      </c>
    </row>
    <row r="61" spans="1:74" x14ac:dyDescent="0.25">
      <c r="A61" s="10">
        <v>44431</v>
      </c>
      <c r="B61">
        <v>6</v>
      </c>
      <c r="C61" s="2">
        <v>26.111111111111111</v>
      </c>
      <c r="D61">
        <v>6</v>
      </c>
      <c r="E61">
        <v>163</v>
      </c>
      <c r="F61">
        <v>0.10300000000000001</v>
      </c>
      <c r="H61">
        <v>8</v>
      </c>
      <c r="AT61" s="50" t="s">
        <v>78</v>
      </c>
      <c r="AU61" s="51" t="s">
        <v>77</v>
      </c>
      <c r="AV61" s="52">
        <f>STDEV($C$222:$C$224)</f>
        <v>0.40414518843273839</v>
      </c>
      <c r="AW61" s="52">
        <f>STDEV(C238:C241)</f>
        <v>0.45000000000000112</v>
      </c>
      <c r="AX61" s="49">
        <f>STDEV(C254:C258)</f>
        <v>0</v>
      </c>
      <c r="AY61" s="49">
        <f>STDEV(C269:C278)</f>
        <v>0.10801234497346349</v>
      </c>
      <c r="AZ61" s="52">
        <f>STDEV(C280:C285)</f>
        <v>0.1602081978759731</v>
      </c>
      <c r="BV61" s="42"/>
    </row>
    <row r="62" spans="1:74" x14ac:dyDescent="0.25">
      <c r="A62" s="10">
        <v>44431</v>
      </c>
      <c r="B62">
        <v>9</v>
      </c>
      <c r="C62" s="2">
        <v>14.444444444444445</v>
      </c>
      <c r="D62">
        <v>8.4</v>
      </c>
      <c r="E62">
        <v>124</v>
      </c>
      <c r="F62">
        <v>0.10100000000000001</v>
      </c>
      <c r="H62">
        <v>7.7</v>
      </c>
      <c r="S62">
        <v>2021</v>
      </c>
      <c r="AB62">
        <v>2022</v>
      </c>
      <c r="AK62">
        <v>2024</v>
      </c>
      <c r="AT62" s="50" t="s">
        <v>80</v>
      </c>
      <c r="AU62" s="51" t="s">
        <v>81</v>
      </c>
      <c r="AV62" s="52">
        <f>D237</f>
        <v>4.4000000000000004</v>
      </c>
      <c r="AW62" s="52">
        <f>D253</f>
        <v>4.62</v>
      </c>
      <c r="AX62" s="52">
        <f>D268</f>
        <v>2</v>
      </c>
      <c r="AY62" s="52">
        <f>D279</f>
        <v>5.4</v>
      </c>
      <c r="AZ62" s="52">
        <f>D294</f>
        <v>0.63</v>
      </c>
    </row>
    <row r="63" spans="1:74" x14ac:dyDescent="0.25">
      <c r="A63" s="10">
        <v>44431</v>
      </c>
      <c r="B63">
        <v>12</v>
      </c>
      <c r="C63" s="2">
        <v>10</v>
      </c>
      <c r="D63">
        <v>7</v>
      </c>
      <c r="E63">
        <v>112</v>
      </c>
      <c r="F63">
        <v>0.10200000000000001</v>
      </c>
      <c r="H63">
        <v>7</v>
      </c>
      <c r="AT63" s="50" t="s">
        <v>82</v>
      </c>
      <c r="AU63" s="51" t="s">
        <v>81</v>
      </c>
      <c r="AV63" s="49">
        <f>AVERAGE(D231:D237)</f>
        <v>6.5428571428571427</v>
      </c>
      <c r="AW63" s="49">
        <f>AVERAGE(D247:D253)</f>
        <v>7.0628571428571423</v>
      </c>
      <c r="AX63" s="49">
        <f>AVERAGE(D265:D268)</f>
        <v>3.0125000000000002</v>
      </c>
      <c r="AY63" s="49" t="s">
        <v>73</v>
      </c>
      <c r="AZ63" s="52">
        <f>AVERAGE(D289:D294)</f>
        <v>1.3466666666666667</v>
      </c>
    </row>
    <row r="64" spans="1:74" x14ac:dyDescent="0.25">
      <c r="A64" s="10">
        <v>44431</v>
      </c>
      <c r="B64">
        <v>15</v>
      </c>
      <c r="C64" s="2">
        <v>7.2222222222222223</v>
      </c>
      <c r="D64">
        <v>5</v>
      </c>
      <c r="E64">
        <v>105</v>
      </c>
      <c r="F64">
        <v>0.10300000000000001</v>
      </c>
      <c r="H64">
        <v>7</v>
      </c>
      <c r="AT64" s="50" t="s">
        <v>83</v>
      </c>
      <c r="AU64" s="51" t="s">
        <v>81</v>
      </c>
      <c r="AV64" s="49">
        <f>STDEV(D231:D237)</f>
        <v>1.5485769196880357</v>
      </c>
      <c r="AW64" s="49">
        <f>STDEV(D247:D253)</f>
        <v>1.7186691972348289</v>
      </c>
      <c r="AX64" s="49">
        <f>STDEV(D265:D268)</f>
        <v>0.87933213292816792</v>
      </c>
      <c r="AY64" s="49" t="s">
        <v>73</v>
      </c>
      <c r="AZ64" s="52">
        <f>STDEV(D289:D294)</f>
        <v>0.58455681218053246</v>
      </c>
    </row>
    <row r="65" spans="1:52" x14ac:dyDescent="0.25">
      <c r="A65" s="10">
        <v>44431</v>
      </c>
      <c r="B65">
        <v>18.5</v>
      </c>
      <c r="C65" s="2">
        <v>6.6666666666666661</v>
      </c>
      <c r="D65">
        <v>3</v>
      </c>
      <c r="E65">
        <v>102</v>
      </c>
      <c r="F65">
        <v>0.10200000000000001</v>
      </c>
      <c r="H65">
        <v>6</v>
      </c>
      <c r="AT65" s="50" t="s">
        <v>74</v>
      </c>
      <c r="AU65" s="51" t="s">
        <v>69</v>
      </c>
      <c r="AV65" s="49" t="s">
        <v>73</v>
      </c>
      <c r="AW65" s="49" t="s">
        <v>73</v>
      </c>
      <c r="AX65" s="49">
        <v>21</v>
      </c>
      <c r="AY65" s="49" t="s">
        <v>73</v>
      </c>
      <c r="AZ65" s="52">
        <v>17</v>
      </c>
    </row>
    <row r="66" spans="1:52" x14ac:dyDescent="0.25">
      <c r="A66" s="10">
        <v>44431</v>
      </c>
      <c r="B66">
        <v>21.5</v>
      </c>
      <c r="C66" s="2">
        <v>6.6666666666666661</v>
      </c>
      <c r="D66">
        <v>2</v>
      </c>
      <c r="E66">
        <v>102</v>
      </c>
      <c r="F66">
        <v>0.10200000000000001</v>
      </c>
      <c r="H66">
        <v>7</v>
      </c>
      <c r="AT66" s="50" t="s">
        <v>84</v>
      </c>
      <c r="AU66" s="51" t="s">
        <v>85</v>
      </c>
      <c r="AV66" s="49">
        <f>MAX(E222:E237)</f>
        <v>146.80000000000001</v>
      </c>
      <c r="AW66" s="49">
        <f>MAX(E238:E253)</f>
        <v>143.1</v>
      </c>
      <c r="AX66" s="49">
        <f>MAX(E254:E268)</f>
        <v>145.07</v>
      </c>
      <c r="AY66" s="49" t="s">
        <v>218</v>
      </c>
      <c r="AZ66" s="52">
        <f>MAX(E280:E294)</f>
        <v>176.9</v>
      </c>
    </row>
    <row r="67" spans="1:52" x14ac:dyDescent="0.25">
      <c r="A67" s="10">
        <v>44439</v>
      </c>
      <c r="B67">
        <v>0</v>
      </c>
      <c r="C67">
        <v>27.5</v>
      </c>
      <c r="D67">
        <v>9</v>
      </c>
      <c r="E67">
        <v>162.19999999999999</v>
      </c>
      <c r="F67">
        <v>0.10100000000000001</v>
      </c>
      <c r="G67" t="s">
        <v>71</v>
      </c>
      <c r="H67">
        <v>7.5</v>
      </c>
      <c r="AT67" s="50" t="s">
        <v>86</v>
      </c>
      <c r="AU67" s="51" t="s">
        <v>85</v>
      </c>
      <c r="AV67" s="49">
        <f>MIN(E222:E237)</f>
        <v>137.5</v>
      </c>
      <c r="AW67" s="49">
        <f>MIN(E238:E253)</f>
        <v>138</v>
      </c>
      <c r="AX67" s="49">
        <f>MIN(E254:E268)</f>
        <v>136.30000000000001</v>
      </c>
      <c r="AY67" s="49" t="s">
        <v>218</v>
      </c>
      <c r="AZ67" s="52">
        <f>MIN(E280:E294)</f>
        <v>137.69999999999999</v>
      </c>
    </row>
    <row r="68" spans="1:52" x14ac:dyDescent="0.25">
      <c r="A68" s="10">
        <v>44439</v>
      </c>
      <c r="B68">
        <v>1</v>
      </c>
      <c r="C68">
        <v>27.5</v>
      </c>
      <c r="D68">
        <v>8.9</v>
      </c>
      <c r="E68">
        <v>161.69999999999999</v>
      </c>
      <c r="F68">
        <v>0.10100000000000001</v>
      </c>
      <c r="G68" t="s">
        <v>71</v>
      </c>
      <c r="H68">
        <v>7.5</v>
      </c>
      <c r="AT68" s="50" t="s">
        <v>87</v>
      </c>
      <c r="AU68" s="51"/>
      <c r="AV68" s="49">
        <f>MAX(H222:H237)</f>
        <v>8.32</v>
      </c>
      <c r="AW68" s="49">
        <f>MAX((H238:H253))</f>
        <v>8.3000000000000007</v>
      </c>
      <c r="AX68" s="49">
        <f>MAX(H254:H268)</f>
        <v>8.3000000000000007</v>
      </c>
      <c r="AY68" s="49" t="s">
        <v>218</v>
      </c>
      <c r="AZ68" s="52">
        <f>MAX(H280:H294)</f>
        <v>7.72</v>
      </c>
    </row>
    <row r="69" spans="1:52" x14ac:dyDescent="0.25">
      <c r="A69" s="10">
        <v>44439</v>
      </c>
      <c r="B69">
        <v>2</v>
      </c>
      <c r="C69">
        <v>27.2</v>
      </c>
      <c r="D69">
        <v>8.6999999999999993</v>
      </c>
      <c r="E69">
        <v>161.5</v>
      </c>
      <c r="F69">
        <v>0.10100000000000001</v>
      </c>
      <c r="G69" t="s">
        <v>71</v>
      </c>
      <c r="H69">
        <v>7.5</v>
      </c>
      <c r="AT69" s="50" t="s">
        <v>88</v>
      </c>
      <c r="AU69" s="51"/>
      <c r="AV69" s="49">
        <f>MIN(H222:H237)</f>
        <v>6.7</v>
      </c>
      <c r="AW69" s="49">
        <f>MIN(H238:H253)</f>
        <v>6.8</v>
      </c>
      <c r="AX69" s="49">
        <f>MIN(H254:H268)</f>
        <v>6.61</v>
      </c>
      <c r="AY69" s="49" t="s">
        <v>218</v>
      </c>
      <c r="AZ69" s="52">
        <f>MIN(H280:H294)</f>
        <v>6.45</v>
      </c>
    </row>
    <row r="70" spans="1:52" x14ac:dyDescent="0.25">
      <c r="A70" s="10">
        <v>44439</v>
      </c>
      <c r="B70">
        <v>3</v>
      </c>
      <c r="C70">
        <v>27.1</v>
      </c>
      <c r="D70">
        <v>8.6999999999999993</v>
      </c>
      <c r="E70">
        <v>161.4</v>
      </c>
      <c r="F70">
        <v>0.10100000000000001</v>
      </c>
      <c r="G70" t="s">
        <v>71</v>
      </c>
      <c r="H70">
        <v>7.5</v>
      </c>
      <c r="AT70" s="50" t="s">
        <v>89</v>
      </c>
      <c r="AU70" s="51" t="s">
        <v>69</v>
      </c>
      <c r="AV70" s="49">
        <v>5.2</v>
      </c>
      <c r="AW70" s="49">
        <v>5.2</v>
      </c>
      <c r="AX70" s="49">
        <v>4</v>
      </c>
      <c r="AY70" s="49" t="s">
        <v>73</v>
      </c>
      <c r="AZ70" s="52">
        <v>4.9000000000000004</v>
      </c>
    </row>
    <row r="71" spans="1:52" x14ac:dyDescent="0.25">
      <c r="A71" s="10">
        <v>44439</v>
      </c>
      <c r="B71">
        <v>4</v>
      </c>
      <c r="C71">
        <v>27.1</v>
      </c>
      <c r="D71">
        <v>8.6999999999999993</v>
      </c>
      <c r="E71">
        <v>161.19999999999999</v>
      </c>
      <c r="F71">
        <v>0.10100000000000001</v>
      </c>
      <c r="G71" t="s">
        <v>71</v>
      </c>
      <c r="H71">
        <v>7.4</v>
      </c>
      <c r="AT71" s="50" t="s">
        <v>90</v>
      </c>
      <c r="AU71" s="53"/>
      <c r="AV71" s="54">
        <f>60-(14.41*(LN(AV70)))</f>
        <v>36.24282920528583</v>
      </c>
      <c r="AW71" s="54">
        <f>60-(14.41*(LN(AW70)))</f>
        <v>36.24282920528583</v>
      </c>
      <c r="AX71" s="54">
        <f t="shared" ref="AX71:AZ71" si="6">60-(14.41*(LN(AX70)))</f>
        <v>40.023498256262371</v>
      </c>
      <c r="AY71" s="54" t="e">
        <f t="shared" si="6"/>
        <v>#VALUE!</v>
      </c>
      <c r="AZ71" s="54">
        <f t="shared" si="6"/>
        <v>37.09912069427007</v>
      </c>
    </row>
    <row r="72" spans="1:52" x14ac:dyDescent="0.25">
      <c r="A72" s="10">
        <v>44439</v>
      </c>
      <c r="B72">
        <v>5</v>
      </c>
      <c r="C72">
        <v>26.9</v>
      </c>
      <c r="D72">
        <v>8.4</v>
      </c>
      <c r="E72">
        <v>159.80000000000001</v>
      </c>
      <c r="F72">
        <v>0.10100000000000001</v>
      </c>
      <c r="G72" t="s">
        <v>71</v>
      </c>
      <c r="H72">
        <v>7.1</v>
      </c>
      <c r="AV72">
        <f>AVERAGE((H222:H237))</f>
        <v>7.6187499999999995</v>
      </c>
      <c r="AW72">
        <f>AVERAGE((H238:H253))</f>
        <v>7.5043749999999996</v>
      </c>
      <c r="AX72">
        <f>AVERAGE(H254:H268)</f>
        <v>7.3953333333333315</v>
      </c>
      <c r="AZ72">
        <f>AVERAGE(H280:H294)</f>
        <v>7.0379999999999985</v>
      </c>
    </row>
    <row r="73" spans="1:52" x14ac:dyDescent="0.25">
      <c r="A73" s="10">
        <v>44439</v>
      </c>
      <c r="B73">
        <v>6</v>
      </c>
      <c r="C73">
        <v>25.5</v>
      </c>
      <c r="D73">
        <v>7.1</v>
      </c>
      <c r="E73">
        <v>156</v>
      </c>
      <c r="F73">
        <v>0.10100000000000001</v>
      </c>
      <c r="G73" t="s">
        <v>79</v>
      </c>
      <c r="H73">
        <v>6.8</v>
      </c>
    </row>
    <row r="74" spans="1:52" x14ac:dyDescent="0.25">
      <c r="A74" s="10">
        <v>44439</v>
      </c>
      <c r="B74">
        <v>7</v>
      </c>
      <c r="C74">
        <v>21.9</v>
      </c>
      <c r="D74">
        <v>8</v>
      </c>
      <c r="E74">
        <v>143.5</v>
      </c>
      <c r="F74">
        <v>0.10100000000000001</v>
      </c>
      <c r="G74" t="s">
        <v>79</v>
      </c>
      <c r="H74">
        <v>6.7</v>
      </c>
    </row>
    <row r="75" spans="1:52" x14ac:dyDescent="0.25">
      <c r="A75" s="10">
        <v>44439</v>
      </c>
      <c r="B75">
        <v>8</v>
      </c>
      <c r="C75">
        <v>18.2</v>
      </c>
      <c r="D75">
        <v>9.1999999999999993</v>
      </c>
      <c r="E75">
        <v>134.19999999999999</v>
      </c>
      <c r="F75">
        <v>0.1</v>
      </c>
      <c r="G75" t="s">
        <v>79</v>
      </c>
      <c r="H75">
        <v>6.6</v>
      </c>
    </row>
    <row r="76" spans="1:52" x14ac:dyDescent="0.25">
      <c r="A76" s="10">
        <v>44439</v>
      </c>
      <c r="B76">
        <v>9</v>
      </c>
      <c r="C76">
        <v>16</v>
      </c>
      <c r="D76">
        <v>10.1</v>
      </c>
      <c r="E76">
        <v>126.7</v>
      </c>
      <c r="F76">
        <v>9.8000000000000004E-2</v>
      </c>
      <c r="G76" t="s">
        <v>79</v>
      </c>
      <c r="H76">
        <v>6.7</v>
      </c>
    </row>
    <row r="77" spans="1:52" x14ac:dyDescent="0.25">
      <c r="A77" s="10">
        <v>44439</v>
      </c>
      <c r="B77">
        <v>10</v>
      </c>
      <c r="C77">
        <v>13.8</v>
      </c>
      <c r="D77">
        <v>10.1</v>
      </c>
      <c r="E77">
        <v>119.5</v>
      </c>
      <c r="F77">
        <v>9.9000000000000005E-2</v>
      </c>
      <c r="G77" t="s">
        <v>79</v>
      </c>
      <c r="H77">
        <v>6.8</v>
      </c>
    </row>
    <row r="78" spans="1:52" x14ac:dyDescent="0.25">
      <c r="A78" s="10">
        <v>44439</v>
      </c>
      <c r="B78">
        <v>11</v>
      </c>
      <c r="C78">
        <v>11.9</v>
      </c>
      <c r="D78">
        <v>9.5</v>
      </c>
      <c r="E78">
        <v>113.7</v>
      </c>
      <c r="F78">
        <v>9.8000000000000004E-2</v>
      </c>
      <c r="G78" t="s">
        <v>79</v>
      </c>
      <c r="H78">
        <v>6.7</v>
      </c>
    </row>
    <row r="79" spans="1:52" x14ac:dyDescent="0.25">
      <c r="A79" s="10">
        <v>44439</v>
      </c>
      <c r="B79">
        <v>12</v>
      </c>
      <c r="C79">
        <v>10.199999999999999</v>
      </c>
      <c r="D79">
        <v>8.1</v>
      </c>
      <c r="E79">
        <v>108.3</v>
      </c>
      <c r="F79">
        <v>9.8000000000000004E-2</v>
      </c>
      <c r="G79" t="s">
        <v>79</v>
      </c>
      <c r="H79">
        <v>6.6</v>
      </c>
    </row>
    <row r="80" spans="1:52" x14ac:dyDescent="0.25">
      <c r="A80" s="10">
        <v>44439</v>
      </c>
      <c r="B80">
        <v>13</v>
      </c>
      <c r="C80">
        <v>9</v>
      </c>
      <c r="D80">
        <v>6.8</v>
      </c>
      <c r="E80">
        <v>105.3</v>
      </c>
      <c r="F80">
        <v>9.8000000000000004E-2</v>
      </c>
      <c r="G80" t="s">
        <v>79</v>
      </c>
      <c r="H80">
        <v>6.5</v>
      </c>
    </row>
    <row r="81" spans="1:8" x14ac:dyDescent="0.25">
      <c r="A81" s="10">
        <v>44439</v>
      </c>
      <c r="B81">
        <v>14</v>
      </c>
      <c r="C81">
        <v>8.1</v>
      </c>
      <c r="D81">
        <v>4.5999999999999996</v>
      </c>
      <c r="E81">
        <v>102.5</v>
      </c>
      <c r="F81">
        <v>9.8000000000000004E-2</v>
      </c>
      <c r="G81" t="s">
        <v>94</v>
      </c>
      <c r="H81">
        <v>6.4</v>
      </c>
    </row>
    <row r="82" spans="1:8" x14ac:dyDescent="0.25">
      <c r="A82" s="10">
        <v>44439</v>
      </c>
      <c r="B82">
        <v>15</v>
      </c>
      <c r="C82">
        <v>7.9</v>
      </c>
      <c r="D82">
        <v>4.3</v>
      </c>
      <c r="E82">
        <v>100.8</v>
      </c>
      <c r="F82">
        <v>9.8000000000000004E-2</v>
      </c>
      <c r="G82" t="s">
        <v>94</v>
      </c>
      <c r="H82">
        <v>6.4</v>
      </c>
    </row>
    <row r="83" spans="1:8" x14ac:dyDescent="0.25">
      <c r="A83" s="10">
        <v>44439</v>
      </c>
      <c r="B83">
        <v>16</v>
      </c>
      <c r="C83">
        <v>7.5</v>
      </c>
      <c r="D83">
        <v>3.1</v>
      </c>
      <c r="E83">
        <v>100</v>
      </c>
      <c r="F83">
        <v>9.8000000000000004E-2</v>
      </c>
      <c r="G83" t="s">
        <v>94</v>
      </c>
      <c r="H83">
        <v>6.4</v>
      </c>
    </row>
    <row r="84" spans="1:8" x14ac:dyDescent="0.25">
      <c r="A84" s="10">
        <v>44439</v>
      </c>
      <c r="B84">
        <v>17</v>
      </c>
      <c r="C84">
        <v>7</v>
      </c>
      <c r="D84">
        <v>2</v>
      </c>
      <c r="E84">
        <v>99.7</v>
      </c>
      <c r="F84">
        <v>9.8000000000000004E-2</v>
      </c>
      <c r="G84" t="s">
        <v>94</v>
      </c>
      <c r="H84">
        <v>6.3</v>
      </c>
    </row>
    <row r="85" spans="1:8" x14ac:dyDescent="0.25">
      <c r="A85" s="10">
        <v>44439</v>
      </c>
      <c r="B85">
        <v>18</v>
      </c>
      <c r="C85">
        <v>7</v>
      </c>
      <c r="D85">
        <v>1.6</v>
      </c>
      <c r="E85">
        <v>99.2</v>
      </c>
      <c r="F85">
        <v>9.9000000000000005E-2</v>
      </c>
      <c r="G85" t="s">
        <v>94</v>
      </c>
      <c r="H85">
        <v>6.3</v>
      </c>
    </row>
    <row r="86" spans="1:8" x14ac:dyDescent="0.25">
      <c r="A86" s="10">
        <v>44439</v>
      </c>
      <c r="B86">
        <v>19</v>
      </c>
      <c r="C86">
        <v>7</v>
      </c>
      <c r="D86">
        <v>1.2</v>
      </c>
      <c r="E86">
        <v>99.6</v>
      </c>
      <c r="F86">
        <v>9.9000000000000005E-2</v>
      </c>
      <c r="G86" t="s">
        <v>94</v>
      </c>
      <c r="H86">
        <v>6.3</v>
      </c>
    </row>
    <row r="87" spans="1:8" x14ac:dyDescent="0.25">
      <c r="A87" s="10">
        <v>44439</v>
      </c>
      <c r="B87">
        <v>20</v>
      </c>
      <c r="C87">
        <v>7</v>
      </c>
      <c r="D87">
        <v>1</v>
      </c>
      <c r="E87">
        <v>99.3</v>
      </c>
      <c r="F87">
        <v>9.9000000000000005E-2</v>
      </c>
      <c r="G87" t="s">
        <v>94</v>
      </c>
      <c r="H87">
        <v>6.2</v>
      </c>
    </row>
    <row r="88" spans="1:8" x14ac:dyDescent="0.25">
      <c r="A88" s="10">
        <v>44439</v>
      </c>
      <c r="B88">
        <v>21</v>
      </c>
      <c r="C88">
        <v>7</v>
      </c>
      <c r="D88">
        <v>0.8</v>
      </c>
      <c r="E88">
        <v>99</v>
      </c>
      <c r="F88">
        <v>9.8000000000000004E-2</v>
      </c>
      <c r="G88" t="s">
        <v>94</v>
      </c>
      <c r="H88">
        <v>6.2</v>
      </c>
    </row>
    <row r="89" spans="1:8" x14ac:dyDescent="0.25">
      <c r="A89" s="10">
        <v>44439</v>
      </c>
      <c r="B89">
        <v>22</v>
      </c>
      <c r="C89">
        <v>6.9</v>
      </c>
      <c r="D89">
        <v>0.6</v>
      </c>
      <c r="E89">
        <v>98.7</v>
      </c>
      <c r="F89">
        <v>9.8000000000000004E-2</v>
      </c>
      <c r="G89" t="s">
        <v>94</v>
      </c>
      <c r="H89">
        <v>6.1</v>
      </c>
    </row>
    <row r="90" spans="1:8" x14ac:dyDescent="0.25">
      <c r="A90" s="10">
        <v>44439</v>
      </c>
      <c r="B90">
        <v>23</v>
      </c>
      <c r="C90">
        <v>6.9</v>
      </c>
      <c r="D90">
        <v>0.4</v>
      </c>
      <c r="E90">
        <v>98.6</v>
      </c>
      <c r="F90">
        <v>9.8000000000000004E-2</v>
      </c>
      <c r="G90" t="s">
        <v>94</v>
      </c>
      <c r="H90">
        <v>6.1</v>
      </c>
    </row>
    <row r="91" spans="1:8" x14ac:dyDescent="0.25">
      <c r="A91" s="10">
        <v>44439</v>
      </c>
      <c r="B91">
        <v>24</v>
      </c>
      <c r="C91">
        <v>6.9</v>
      </c>
      <c r="D91">
        <v>0.4</v>
      </c>
      <c r="E91">
        <v>98.5</v>
      </c>
      <c r="F91">
        <v>9.8000000000000004E-2</v>
      </c>
      <c r="G91" t="s">
        <v>94</v>
      </c>
      <c r="H91">
        <v>6.1</v>
      </c>
    </row>
    <row r="92" spans="1:8" x14ac:dyDescent="0.25">
      <c r="A92" s="10">
        <v>44439</v>
      </c>
      <c r="B92">
        <v>25</v>
      </c>
      <c r="C92">
        <v>6.8</v>
      </c>
      <c r="D92">
        <v>0.3</v>
      </c>
      <c r="E92">
        <v>98.3</v>
      </c>
      <c r="F92">
        <v>9.7000000000000003E-2</v>
      </c>
      <c r="G92" t="s">
        <v>94</v>
      </c>
      <c r="H92">
        <v>6.1</v>
      </c>
    </row>
    <row r="93" spans="1:8" x14ac:dyDescent="0.25">
      <c r="A93" s="10">
        <v>44468</v>
      </c>
      <c r="B93">
        <v>1</v>
      </c>
      <c r="C93" s="2">
        <v>21.333333333333336</v>
      </c>
      <c r="D93">
        <v>5.6</v>
      </c>
      <c r="E93">
        <v>138</v>
      </c>
      <c r="F93">
        <v>9.6000000000000002E-2</v>
      </c>
      <c r="H93">
        <v>7.96</v>
      </c>
    </row>
    <row r="94" spans="1:8" x14ac:dyDescent="0.25">
      <c r="A94" s="10">
        <v>44468</v>
      </c>
      <c r="B94">
        <v>3</v>
      </c>
      <c r="C94" s="2">
        <v>21.333333333333336</v>
      </c>
      <c r="D94">
        <v>5.6</v>
      </c>
      <c r="E94">
        <v>137.6</v>
      </c>
      <c r="F94">
        <v>9.6299999999999997E-2</v>
      </c>
      <c r="H94">
        <v>7.7</v>
      </c>
    </row>
    <row r="95" spans="1:8" x14ac:dyDescent="0.25">
      <c r="A95" s="10">
        <v>44468</v>
      </c>
      <c r="B95">
        <v>6</v>
      </c>
      <c r="C95" s="2">
        <v>21.277777777777775</v>
      </c>
      <c r="D95">
        <v>5.4</v>
      </c>
      <c r="E95">
        <v>137.5</v>
      </c>
      <c r="F95">
        <v>9.6000000000000002E-2</v>
      </c>
      <c r="H95">
        <v>7.59</v>
      </c>
    </row>
    <row r="96" spans="1:8" x14ac:dyDescent="0.25">
      <c r="A96" s="10">
        <v>44468</v>
      </c>
      <c r="B96">
        <v>9</v>
      </c>
      <c r="C96" s="2">
        <v>18.833333333333336</v>
      </c>
      <c r="D96">
        <v>2.64</v>
      </c>
      <c r="E96">
        <v>134.80000000000001</v>
      </c>
      <c r="F96">
        <v>0.1</v>
      </c>
      <c r="H96">
        <v>7.02</v>
      </c>
    </row>
    <row r="97" spans="1:9" x14ac:dyDescent="0.25">
      <c r="A97" s="10">
        <v>44468</v>
      </c>
      <c r="B97">
        <v>12</v>
      </c>
      <c r="C97" s="2">
        <v>11.611111111111111</v>
      </c>
      <c r="D97">
        <v>3.7</v>
      </c>
      <c r="E97">
        <v>116</v>
      </c>
      <c r="F97">
        <v>0.10150000000000001</v>
      </c>
      <c r="H97">
        <v>6.79</v>
      </c>
    </row>
    <row r="98" spans="1:9" x14ac:dyDescent="0.25">
      <c r="A98" s="10">
        <v>44468</v>
      </c>
      <c r="B98">
        <v>15</v>
      </c>
      <c r="C98" s="2">
        <v>8.2222222222222197</v>
      </c>
      <c r="D98">
        <v>2.09</v>
      </c>
      <c r="E98">
        <v>105.6</v>
      </c>
      <c r="F98">
        <v>0.10100000000000001</v>
      </c>
      <c r="H98">
        <v>6.54</v>
      </c>
    </row>
    <row r="99" spans="1:9" x14ac:dyDescent="0.25">
      <c r="A99" s="10">
        <v>44468</v>
      </c>
      <c r="B99">
        <v>18.5</v>
      </c>
      <c r="C99" s="2">
        <v>7.1111111111111089</v>
      </c>
      <c r="D99">
        <v>0.43</v>
      </c>
      <c r="E99">
        <v>104.7</v>
      </c>
      <c r="F99">
        <v>0.1033</v>
      </c>
      <c r="H99">
        <v>6.5</v>
      </c>
    </row>
    <row r="100" spans="1:9" x14ac:dyDescent="0.25">
      <c r="A100" s="10">
        <v>44468</v>
      </c>
      <c r="B100">
        <v>21.5</v>
      </c>
      <c r="C100">
        <v>7.0000000000000009</v>
      </c>
      <c r="D100">
        <v>0.14000000000000001</v>
      </c>
      <c r="E100">
        <v>105</v>
      </c>
      <c r="F100">
        <v>0.10350000000000001</v>
      </c>
      <c r="H100">
        <v>6.5</v>
      </c>
    </row>
    <row r="101" spans="1:9" x14ac:dyDescent="0.25">
      <c r="A101" s="10">
        <v>44491</v>
      </c>
      <c r="B101">
        <v>1</v>
      </c>
      <c r="C101" s="2">
        <v>21.333333333333336</v>
      </c>
      <c r="D101">
        <v>5.6</v>
      </c>
      <c r="E101">
        <v>138</v>
      </c>
      <c r="F101">
        <v>9.6000000000000002E-2</v>
      </c>
      <c r="H101">
        <v>7.96</v>
      </c>
      <c r="I101" t="s">
        <v>110</v>
      </c>
    </row>
    <row r="102" spans="1:9" x14ac:dyDescent="0.25">
      <c r="A102" s="10">
        <v>44491</v>
      </c>
      <c r="B102">
        <v>3</v>
      </c>
      <c r="C102" s="2">
        <v>21.333333333333336</v>
      </c>
      <c r="D102">
        <v>5.6</v>
      </c>
      <c r="E102">
        <v>137.6</v>
      </c>
      <c r="F102">
        <v>9.6299999999999997E-2</v>
      </c>
      <c r="H102">
        <v>7.7</v>
      </c>
      <c r="I102" t="s">
        <v>111</v>
      </c>
    </row>
    <row r="103" spans="1:9" x14ac:dyDescent="0.25">
      <c r="A103" s="10">
        <v>44491</v>
      </c>
      <c r="B103">
        <v>6</v>
      </c>
      <c r="C103" s="2">
        <v>21.277777777777775</v>
      </c>
      <c r="D103">
        <v>5.4</v>
      </c>
      <c r="E103">
        <v>137.5</v>
      </c>
      <c r="F103">
        <v>9.6000000000000002E-2</v>
      </c>
      <c r="H103">
        <v>7.59</v>
      </c>
    </row>
    <row r="104" spans="1:9" x14ac:dyDescent="0.25">
      <c r="A104" s="10">
        <v>44491</v>
      </c>
      <c r="B104">
        <v>9</v>
      </c>
      <c r="C104" s="2">
        <v>18.833333333333336</v>
      </c>
      <c r="D104">
        <v>2.64</v>
      </c>
      <c r="E104">
        <v>134.80000000000001</v>
      </c>
      <c r="F104">
        <v>0.1</v>
      </c>
      <c r="H104">
        <v>7.02</v>
      </c>
    </row>
    <row r="105" spans="1:9" x14ac:dyDescent="0.25">
      <c r="A105" s="10">
        <v>44491</v>
      </c>
      <c r="B105">
        <v>12</v>
      </c>
      <c r="C105" s="2">
        <v>11.611111111111111</v>
      </c>
      <c r="D105">
        <v>3.7</v>
      </c>
      <c r="E105">
        <v>116</v>
      </c>
      <c r="F105">
        <v>0.10150000000000001</v>
      </c>
      <c r="H105">
        <v>6.79</v>
      </c>
    </row>
    <row r="106" spans="1:9" x14ac:dyDescent="0.25">
      <c r="A106" s="10">
        <v>44491</v>
      </c>
      <c r="B106">
        <v>15</v>
      </c>
      <c r="C106" s="2">
        <v>8.2222222222222197</v>
      </c>
      <c r="D106">
        <v>2.09</v>
      </c>
      <c r="E106">
        <v>105.6</v>
      </c>
      <c r="F106">
        <v>0.10100000000000001</v>
      </c>
      <c r="H106">
        <v>6.54</v>
      </c>
    </row>
    <row r="107" spans="1:9" x14ac:dyDescent="0.25">
      <c r="A107" s="10">
        <v>44491</v>
      </c>
      <c r="B107">
        <v>18.5</v>
      </c>
      <c r="C107" s="2">
        <v>7.1111111111111089</v>
      </c>
      <c r="D107">
        <v>0.43</v>
      </c>
      <c r="E107">
        <v>104.7</v>
      </c>
      <c r="F107">
        <v>0.1033</v>
      </c>
      <c r="H107">
        <v>6.5</v>
      </c>
    </row>
    <row r="108" spans="1:9" x14ac:dyDescent="0.25">
      <c r="A108" s="10">
        <v>44491</v>
      </c>
      <c r="B108">
        <v>21.5</v>
      </c>
      <c r="C108">
        <v>7.0000000000000009</v>
      </c>
      <c r="D108">
        <v>0.14000000000000001</v>
      </c>
      <c r="E108">
        <v>105</v>
      </c>
      <c r="F108">
        <v>0.10350000000000001</v>
      </c>
      <c r="H108">
        <v>6.5</v>
      </c>
    </row>
    <row r="109" spans="1:9" x14ac:dyDescent="0.25">
      <c r="A109" s="10">
        <v>44683</v>
      </c>
      <c r="B109">
        <v>1</v>
      </c>
      <c r="C109" s="2">
        <v>12.888888888888889</v>
      </c>
      <c r="D109">
        <v>8.93</v>
      </c>
      <c r="E109">
        <v>120</v>
      </c>
      <c r="F109">
        <v>0.10200000000000001</v>
      </c>
      <c r="H109">
        <v>7.47</v>
      </c>
      <c r="I109" s="2"/>
    </row>
    <row r="110" spans="1:9" x14ac:dyDescent="0.25">
      <c r="A110" s="10">
        <v>44683</v>
      </c>
      <c r="B110">
        <v>2</v>
      </c>
      <c r="C110" s="2">
        <v>12.222222222222221</v>
      </c>
      <c r="D110">
        <v>8.94</v>
      </c>
      <c r="E110">
        <v>119.2</v>
      </c>
      <c r="F110">
        <v>0.1022</v>
      </c>
      <c r="H110">
        <v>7.85</v>
      </c>
      <c r="I110" s="2"/>
    </row>
    <row r="111" spans="1:9" x14ac:dyDescent="0.25">
      <c r="A111" s="10">
        <v>44683</v>
      </c>
      <c r="B111">
        <v>3</v>
      </c>
      <c r="C111" s="2">
        <v>12</v>
      </c>
      <c r="D111">
        <v>8.86</v>
      </c>
      <c r="E111">
        <v>118.3</v>
      </c>
      <c r="F111">
        <v>0.1023</v>
      </c>
      <c r="H111">
        <v>8.11</v>
      </c>
      <c r="I111" s="2"/>
    </row>
    <row r="112" spans="1:9" x14ac:dyDescent="0.25">
      <c r="A112" s="10">
        <v>44683</v>
      </c>
      <c r="B112">
        <v>6</v>
      </c>
      <c r="C112" s="2">
        <v>11.111111111111111</v>
      </c>
      <c r="D112">
        <v>9.0299999999999994</v>
      </c>
      <c r="E112">
        <v>116</v>
      </c>
      <c r="F112">
        <v>0.1024</v>
      </c>
      <c r="H112">
        <v>8.2200000000000006</v>
      </c>
      <c r="I112" s="2"/>
    </row>
    <row r="113" spans="1:9" x14ac:dyDescent="0.25">
      <c r="A113" s="10">
        <v>44683</v>
      </c>
      <c r="B113">
        <v>9</v>
      </c>
      <c r="C113" s="2">
        <v>9.0000000000000018</v>
      </c>
      <c r="D113">
        <v>9.81</v>
      </c>
      <c r="E113">
        <v>108</v>
      </c>
      <c r="F113">
        <v>0.10200000000000001</v>
      </c>
      <c r="H113">
        <v>8.1199999999999992</v>
      </c>
      <c r="I113" s="2"/>
    </row>
    <row r="114" spans="1:9" x14ac:dyDescent="0.25">
      <c r="A114" s="10">
        <v>44683</v>
      </c>
      <c r="B114">
        <v>12</v>
      </c>
      <c r="C114" s="2">
        <v>7.8888888888888902</v>
      </c>
      <c r="D114">
        <v>9.1999999999999993</v>
      </c>
      <c r="E114">
        <v>105.9</v>
      </c>
      <c r="F114">
        <v>0.10250000000000001</v>
      </c>
      <c r="H114">
        <v>7.74</v>
      </c>
      <c r="I114" s="2"/>
    </row>
    <row r="115" spans="1:9" x14ac:dyDescent="0.25">
      <c r="A115" s="10">
        <v>44683</v>
      </c>
      <c r="B115">
        <v>15</v>
      </c>
      <c r="C115" s="2">
        <v>6.8333333333333313</v>
      </c>
      <c r="D115">
        <v>8.61</v>
      </c>
      <c r="E115">
        <v>103</v>
      </c>
      <c r="F115">
        <v>0.10250000000000001</v>
      </c>
      <c r="H115">
        <v>7.55</v>
      </c>
      <c r="I115" s="2"/>
    </row>
    <row r="116" spans="1:9" x14ac:dyDescent="0.25">
      <c r="A116" s="10">
        <v>44683</v>
      </c>
      <c r="B116">
        <v>18.5</v>
      </c>
      <c r="C116" s="2">
        <v>6.5555555555555536</v>
      </c>
      <c r="D116">
        <v>7.99</v>
      </c>
      <c r="E116">
        <v>102.3</v>
      </c>
      <c r="F116">
        <v>0.1026</v>
      </c>
      <c r="H116">
        <v>7.42</v>
      </c>
      <c r="I116" s="2"/>
    </row>
    <row r="117" spans="1:9" x14ac:dyDescent="0.25">
      <c r="A117" s="10">
        <v>44683</v>
      </c>
      <c r="B117">
        <v>21.5</v>
      </c>
      <c r="C117" s="2">
        <v>6.4444444444444446</v>
      </c>
      <c r="D117">
        <v>7.55</v>
      </c>
      <c r="E117">
        <v>102.1</v>
      </c>
      <c r="F117">
        <v>0.1028</v>
      </c>
      <c r="H117">
        <v>7.22</v>
      </c>
      <c r="I117" s="2"/>
    </row>
    <row r="118" spans="1:9" x14ac:dyDescent="0.25">
      <c r="A118" s="10">
        <v>44719</v>
      </c>
      <c r="B118">
        <v>1</v>
      </c>
      <c r="C118" s="2">
        <v>23.888888888888889</v>
      </c>
      <c r="D118">
        <v>6.42</v>
      </c>
      <c r="E118">
        <v>155</v>
      </c>
      <c r="F118">
        <v>0.10300000000000001</v>
      </c>
      <c r="H118">
        <v>8.3000000000000007</v>
      </c>
      <c r="I118" s="2"/>
    </row>
    <row r="119" spans="1:9" x14ac:dyDescent="0.25">
      <c r="A119" s="10">
        <v>44719</v>
      </c>
      <c r="B119">
        <v>3</v>
      </c>
      <c r="C119" s="2">
        <v>23.888888888888889</v>
      </c>
      <c r="D119">
        <v>6.34</v>
      </c>
      <c r="E119">
        <v>155</v>
      </c>
      <c r="F119">
        <v>0.1033</v>
      </c>
      <c r="H119">
        <v>8.35</v>
      </c>
      <c r="I119" s="2"/>
    </row>
    <row r="120" spans="1:9" x14ac:dyDescent="0.25">
      <c r="A120" s="10">
        <v>44719</v>
      </c>
      <c r="B120">
        <v>6</v>
      </c>
      <c r="C120" s="2">
        <v>15</v>
      </c>
      <c r="D120">
        <v>9.36</v>
      </c>
      <c r="E120">
        <v>126</v>
      </c>
      <c r="F120">
        <v>0.10150000000000001</v>
      </c>
      <c r="H120">
        <v>9.07</v>
      </c>
      <c r="I120" s="2"/>
    </row>
    <row r="121" spans="1:9" x14ac:dyDescent="0.25">
      <c r="A121" s="10">
        <v>44719</v>
      </c>
      <c r="B121">
        <v>9</v>
      </c>
      <c r="C121" s="2">
        <v>10</v>
      </c>
      <c r="D121">
        <v>10</v>
      </c>
      <c r="E121">
        <v>113</v>
      </c>
      <c r="F121">
        <v>0.10250000000000001</v>
      </c>
      <c r="H121">
        <v>8.5</v>
      </c>
      <c r="I121" s="2"/>
    </row>
    <row r="122" spans="1:9" x14ac:dyDescent="0.25">
      <c r="A122" s="10">
        <v>44719</v>
      </c>
      <c r="B122">
        <v>12</v>
      </c>
      <c r="C122" s="2">
        <v>8.3333333333333339</v>
      </c>
      <c r="D122">
        <v>8.66</v>
      </c>
      <c r="E122">
        <v>108.8</v>
      </c>
      <c r="F122">
        <v>0.1033</v>
      </c>
      <c r="H122">
        <v>8.09</v>
      </c>
      <c r="I122" s="2"/>
    </row>
    <row r="123" spans="1:9" x14ac:dyDescent="0.25">
      <c r="A123" s="10">
        <v>44719</v>
      </c>
      <c r="B123">
        <v>15</v>
      </c>
      <c r="C123" s="2">
        <v>18.333333333333332</v>
      </c>
      <c r="D123">
        <v>7.75</v>
      </c>
      <c r="E123">
        <v>106</v>
      </c>
      <c r="F123">
        <v>0.10300000000000001</v>
      </c>
      <c r="H123">
        <v>7.16</v>
      </c>
      <c r="I123" s="2"/>
    </row>
    <row r="124" spans="1:9" x14ac:dyDescent="0.25">
      <c r="A124" s="10">
        <v>44719</v>
      </c>
      <c r="B124">
        <v>18.5</v>
      </c>
      <c r="C124" s="2">
        <v>15.555555555555555</v>
      </c>
      <c r="D124">
        <v>6.84</v>
      </c>
      <c r="E124">
        <v>105</v>
      </c>
      <c r="F124">
        <v>0.1045</v>
      </c>
      <c r="H124">
        <v>7.37</v>
      </c>
      <c r="I124" s="2"/>
    </row>
    <row r="125" spans="1:9" x14ac:dyDescent="0.25">
      <c r="A125" s="10">
        <v>44719</v>
      </c>
      <c r="B125">
        <v>21.5</v>
      </c>
      <c r="C125" s="2">
        <v>6.6666666666666661</v>
      </c>
      <c r="D125">
        <v>6.17</v>
      </c>
      <c r="E125">
        <v>105.6</v>
      </c>
      <c r="F125">
        <v>0.1051</v>
      </c>
      <c r="H125">
        <v>7.17</v>
      </c>
      <c r="I125" s="2"/>
    </row>
    <row r="126" spans="1:9" x14ac:dyDescent="0.25">
      <c r="A126" s="10">
        <v>44767</v>
      </c>
      <c r="B126">
        <v>0</v>
      </c>
      <c r="C126">
        <v>28.2</v>
      </c>
      <c r="D126">
        <v>8.3000000000000007</v>
      </c>
      <c r="E126">
        <v>161.9</v>
      </c>
      <c r="F126">
        <v>9.9000000000000005E-2</v>
      </c>
      <c r="G126" t="s">
        <v>71</v>
      </c>
      <c r="H126">
        <v>8</v>
      </c>
      <c r="I126" s="2"/>
    </row>
    <row r="127" spans="1:9" x14ac:dyDescent="0.25">
      <c r="A127" s="10">
        <v>44767</v>
      </c>
      <c r="B127">
        <v>1</v>
      </c>
      <c r="C127">
        <v>28.2</v>
      </c>
      <c r="D127">
        <v>8.3000000000000007</v>
      </c>
      <c r="E127">
        <v>162.30000000000001</v>
      </c>
      <c r="F127">
        <v>9.9000000000000005E-2</v>
      </c>
      <c r="G127" t="s">
        <v>71</v>
      </c>
      <c r="H127">
        <v>8.1</v>
      </c>
      <c r="I127" s="2"/>
    </row>
    <row r="128" spans="1:9" x14ac:dyDescent="0.25">
      <c r="A128" s="10">
        <v>44767</v>
      </c>
      <c r="B128">
        <v>2</v>
      </c>
      <c r="C128">
        <v>28.5</v>
      </c>
      <c r="D128">
        <v>8.4</v>
      </c>
      <c r="E128">
        <v>162.4</v>
      </c>
      <c r="F128">
        <v>9.9000000000000005E-2</v>
      </c>
      <c r="G128" t="s">
        <v>71</v>
      </c>
      <c r="H128">
        <v>8.1</v>
      </c>
      <c r="I128" s="2"/>
    </row>
    <row r="129" spans="1:9" x14ac:dyDescent="0.25">
      <c r="A129" s="10">
        <v>44767</v>
      </c>
      <c r="B129">
        <v>3</v>
      </c>
      <c r="C129">
        <v>28.5</v>
      </c>
      <c r="D129">
        <v>8.3000000000000007</v>
      </c>
      <c r="E129">
        <v>162.4</v>
      </c>
      <c r="F129">
        <v>9.9000000000000005E-2</v>
      </c>
      <c r="G129" t="s">
        <v>71</v>
      </c>
      <c r="H129">
        <v>8.1</v>
      </c>
      <c r="I129" s="2"/>
    </row>
    <row r="130" spans="1:9" x14ac:dyDescent="0.25">
      <c r="A130" s="10">
        <v>44767</v>
      </c>
      <c r="B130">
        <v>4</v>
      </c>
      <c r="C130">
        <v>28.4</v>
      </c>
      <c r="D130">
        <v>8.1999999999999993</v>
      </c>
      <c r="E130">
        <v>162.4</v>
      </c>
      <c r="F130">
        <v>9.9000000000000005E-2</v>
      </c>
      <c r="G130" t="s">
        <v>71</v>
      </c>
      <c r="H130">
        <v>8.1</v>
      </c>
      <c r="I130" s="2"/>
    </row>
    <row r="131" spans="1:9" x14ac:dyDescent="0.25">
      <c r="A131" s="10">
        <v>44767</v>
      </c>
      <c r="B131">
        <v>5</v>
      </c>
      <c r="C131">
        <v>28.5</v>
      </c>
      <c r="D131">
        <v>7.9</v>
      </c>
      <c r="E131">
        <v>162.4</v>
      </c>
      <c r="F131">
        <v>9.9000000000000005E-2</v>
      </c>
      <c r="G131" t="s">
        <v>71</v>
      </c>
      <c r="H131">
        <v>8.1</v>
      </c>
      <c r="I131" s="2"/>
    </row>
    <row r="132" spans="1:9" x14ac:dyDescent="0.25">
      <c r="A132" s="10">
        <v>44767</v>
      </c>
      <c r="B132">
        <v>6</v>
      </c>
      <c r="C132">
        <v>24</v>
      </c>
      <c r="D132">
        <v>9.5</v>
      </c>
      <c r="E132">
        <v>139.30000000000001</v>
      </c>
      <c r="F132">
        <v>9.6000000000000002E-2</v>
      </c>
      <c r="G132" t="s">
        <v>79</v>
      </c>
      <c r="H132">
        <v>8.1</v>
      </c>
      <c r="I132" s="2"/>
    </row>
    <row r="133" spans="1:9" x14ac:dyDescent="0.25">
      <c r="A133" s="10">
        <v>44767</v>
      </c>
      <c r="B133">
        <v>7</v>
      </c>
      <c r="C133">
        <v>17.5</v>
      </c>
      <c r="D133">
        <v>10.9</v>
      </c>
      <c r="E133">
        <v>122.2</v>
      </c>
      <c r="F133">
        <v>9.4E-2</v>
      </c>
      <c r="G133" t="s">
        <v>79</v>
      </c>
      <c r="H133">
        <v>7.9</v>
      </c>
      <c r="I133" s="2"/>
    </row>
    <row r="134" spans="1:9" x14ac:dyDescent="0.25">
      <c r="A134" s="10">
        <v>44767</v>
      </c>
      <c r="B134">
        <v>8</v>
      </c>
      <c r="C134">
        <v>15.1</v>
      </c>
      <c r="D134">
        <v>11.4</v>
      </c>
      <c r="E134">
        <v>116.4</v>
      </c>
      <c r="F134">
        <v>9.4E-2</v>
      </c>
      <c r="G134" t="s">
        <v>79</v>
      </c>
      <c r="H134">
        <v>8.1</v>
      </c>
      <c r="I134" s="2"/>
    </row>
    <row r="135" spans="1:9" x14ac:dyDescent="0.25">
      <c r="A135" s="10">
        <v>44767</v>
      </c>
      <c r="B135">
        <v>9</v>
      </c>
      <c r="C135">
        <v>13.1</v>
      </c>
      <c r="D135">
        <v>11.7</v>
      </c>
      <c r="E135">
        <v>112.2</v>
      </c>
      <c r="F135">
        <v>9.5000000000000001E-2</v>
      </c>
      <c r="G135" t="s">
        <v>79</v>
      </c>
      <c r="H135">
        <v>8.1999999999999993</v>
      </c>
      <c r="I135" s="2"/>
    </row>
    <row r="136" spans="1:9" x14ac:dyDescent="0.25">
      <c r="A136" s="10">
        <v>44767</v>
      </c>
      <c r="B136">
        <v>10</v>
      </c>
      <c r="C136">
        <v>11.1</v>
      </c>
      <c r="D136">
        <v>10.1</v>
      </c>
      <c r="E136">
        <v>108.6</v>
      </c>
      <c r="F136">
        <v>9.6000000000000002E-2</v>
      </c>
      <c r="G136" t="s">
        <v>79</v>
      </c>
      <c r="H136">
        <v>7.8</v>
      </c>
      <c r="I136" s="2"/>
    </row>
    <row r="137" spans="1:9" x14ac:dyDescent="0.25">
      <c r="A137" s="10">
        <v>44767</v>
      </c>
      <c r="B137">
        <v>11</v>
      </c>
      <c r="C137">
        <v>10.1</v>
      </c>
      <c r="D137">
        <v>8.5</v>
      </c>
      <c r="E137">
        <v>106</v>
      </c>
      <c r="F137">
        <v>9.6000000000000002E-2</v>
      </c>
      <c r="G137" t="s">
        <v>79</v>
      </c>
      <c r="H137">
        <v>7.4</v>
      </c>
      <c r="I137" s="2"/>
    </row>
    <row r="138" spans="1:9" x14ac:dyDescent="0.25">
      <c r="A138" s="10">
        <v>44767</v>
      </c>
      <c r="B138">
        <v>12</v>
      </c>
      <c r="C138">
        <v>9.1999999999999993</v>
      </c>
      <c r="D138">
        <v>6.9</v>
      </c>
      <c r="E138">
        <v>104.1</v>
      </c>
      <c r="F138">
        <v>9.8000000000000004E-2</v>
      </c>
      <c r="G138" t="s">
        <v>94</v>
      </c>
      <c r="H138">
        <v>7.1</v>
      </c>
      <c r="I138" s="2"/>
    </row>
    <row r="139" spans="1:9" x14ac:dyDescent="0.25">
      <c r="A139" s="10">
        <v>44767</v>
      </c>
      <c r="B139">
        <v>13</v>
      </c>
      <c r="C139">
        <v>8.8000000000000007</v>
      </c>
      <c r="D139">
        <v>6.1</v>
      </c>
      <c r="E139">
        <v>102.3</v>
      </c>
      <c r="F139">
        <v>9.8000000000000004E-2</v>
      </c>
      <c r="G139" t="s">
        <v>94</v>
      </c>
      <c r="H139">
        <v>6.9</v>
      </c>
      <c r="I139" s="2"/>
    </row>
    <row r="140" spans="1:9" x14ac:dyDescent="0.25">
      <c r="A140" s="10">
        <v>44767</v>
      </c>
      <c r="B140">
        <v>14</v>
      </c>
      <c r="C140">
        <v>8.1</v>
      </c>
      <c r="D140">
        <v>5.0999999999999996</v>
      </c>
      <c r="E140">
        <v>101.3</v>
      </c>
      <c r="F140">
        <v>9.8000000000000004E-2</v>
      </c>
      <c r="G140" t="s">
        <v>94</v>
      </c>
      <c r="H140">
        <v>6.8</v>
      </c>
      <c r="I140" s="2"/>
    </row>
    <row r="141" spans="1:9" x14ac:dyDescent="0.25">
      <c r="A141" s="10">
        <v>44767</v>
      </c>
      <c r="B141">
        <v>15</v>
      </c>
      <c r="C141">
        <v>8</v>
      </c>
      <c r="D141">
        <v>4.5</v>
      </c>
      <c r="E141">
        <v>100.8</v>
      </c>
      <c r="F141">
        <v>9.8000000000000004E-2</v>
      </c>
      <c r="G141" t="s">
        <v>94</v>
      </c>
      <c r="H141">
        <v>6.6</v>
      </c>
      <c r="I141" s="2"/>
    </row>
    <row r="142" spans="1:9" x14ac:dyDescent="0.25">
      <c r="A142" s="10">
        <v>44767</v>
      </c>
      <c r="B142">
        <v>16</v>
      </c>
      <c r="C142">
        <v>7.6</v>
      </c>
      <c r="D142">
        <v>3.6</v>
      </c>
      <c r="E142">
        <v>100.3</v>
      </c>
      <c r="F142">
        <v>9.8000000000000004E-2</v>
      </c>
      <c r="G142" t="s">
        <v>94</v>
      </c>
      <c r="H142">
        <v>6.5</v>
      </c>
      <c r="I142" s="2"/>
    </row>
    <row r="143" spans="1:9" x14ac:dyDescent="0.25">
      <c r="A143" s="10">
        <v>44767</v>
      </c>
      <c r="B143">
        <v>17</v>
      </c>
      <c r="C143">
        <v>7.5</v>
      </c>
      <c r="D143">
        <v>3.2</v>
      </c>
      <c r="E143">
        <v>100.5</v>
      </c>
      <c r="F143">
        <v>9.9000000000000005E-2</v>
      </c>
      <c r="G143" t="s">
        <v>94</v>
      </c>
      <c r="H143">
        <v>6.4</v>
      </c>
      <c r="I143" s="2"/>
    </row>
    <row r="144" spans="1:9" x14ac:dyDescent="0.25">
      <c r="A144" s="10">
        <v>44767</v>
      </c>
      <c r="B144">
        <v>18</v>
      </c>
      <c r="C144">
        <v>7.2</v>
      </c>
      <c r="D144">
        <v>2.7</v>
      </c>
      <c r="E144">
        <v>100.8</v>
      </c>
      <c r="F144">
        <v>9.9000000000000005E-2</v>
      </c>
      <c r="G144" t="s">
        <v>94</v>
      </c>
      <c r="H144">
        <v>6.3</v>
      </c>
      <c r="I144" s="2"/>
    </row>
    <row r="145" spans="1:9" x14ac:dyDescent="0.25">
      <c r="A145" s="10">
        <v>44767</v>
      </c>
      <c r="B145">
        <v>19</v>
      </c>
      <c r="C145">
        <v>7.2</v>
      </c>
      <c r="D145">
        <v>2.5</v>
      </c>
      <c r="E145">
        <v>100.9</v>
      </c>
      <c r="F145">
        <v>9.9000000000000005E-2</v>
      </c>
      <c r="G145" t="s">
        <v>94</v>
      </c>
      <c r="H145">
        <v>6.3</v>
      </c>
      <c r="I145" s="2"/>
    </row>
    <row r="146" spans="1:9" x14ac:dyDescent="0.25">
      <c r="A146" s="10">
        <v>44767</v>
      </c>
      <c r="B146">
        <v>20</v>
      </c>
      <c r="C146">
        <v>7.2</v>
      </c>
      <c r="D146">
        <v>2.2000000000000002</v>
      </c>
      <c r="E146">
        <v>100.9</v>
      </c>
      <c r="F146">
        <v>9.9000000000000005E-2</v>
      </c>
      <c r="G146" t="s">
        <v>94</v>
      </c>
      <c r="H146">
        <v>6.3</v>
      </c>
      <c r="I146" s="2"/>
    </row>
    <row r="147" spans="1:9" x14ac:dyDescent="0.25">
      <c r="A147" s="10">
        <v>44767</v>
      </c>
      <c r="B147">
        <v>21</v>
      </c>
      <c r="C147">
        <v>7.1</v>
      </c>
      <c r="D147">
        <v>1.8</v>
      </c>
      <c r="E147">
        <v>101.1</v>
      </c>
      <c r="F147">
        <v>9.9000000000000005E-2</v>
      </c>
      <c r="G147" t="s">
        <v>94</v>
      </c>
      <c r="H147">
        <v>6.2</v>
      </c>
      <c r="I147" s="2"/>
    </row>
    <row r="148" spans="1:9" x14ac:dyDescent="0.25">
      <c r="A148" s="10">
        <v>44767</v>
      </c>
      <c r="B148">
        <v>22</v>
      </c>
      <c r="C148">
        <v>7.1</v>
      </c>
      <c r="D148">
        <v>1.7</v>
      </c>
      <c r="G148" t="s">
        <v>94</v>
      </c>
      <c r="I148" s="2"/>
    </row>
    <row r="149" spans="1:9" x14ac:dyDescent="0.25">
      <c r="A149" s="10">
        <v>44767</v>
      </c>
      <c r="B149">
        <v>23</v>
      </c>
      <c r="C149">
        <v>7.1</v>
      </c>
      <c r="D149">
        <v>1.3</v>
      </c>
      <c r="G149" t="s">
        <v>94</v>
      </c>
    </row>
    <row r="150" spans="1:9" x14ac:dyDescent="0.25">
      <c r="A150" s="10">
        <v>44767</v>
      </c>
      <c r="B150">
        <v>24</v>
      </c>
      <c r="C150">
        <v>7.1</v>
      </c>
      <c r="D150">
        <v>1.3</v>
      </c>
      <c r="G150" t="s">
        <v>94</v>
      </c>
      <c r="I150" s="2"/>
    </row>
    <row r="151" spans="1:9" x14ac:dyDescent="0.25">
      <c r="A151" s="10">
        <v>44767</v>
      </c>
      <c r="B151">
        <v>25</v>
      </c>
      <c r="C151">
        <v>7.1</v>
      </c>
      <c r="D151">
        <v>1.1000000000000001</v>
      </c>
      <c r="G151" t="s">
        <v>94</v>
      </c>
      <c r="I151" s="2"/>
    </row>
    <row r="152" spans="1:9" x14ac:dyDescent="0.25">
      <c r="A152" s="10">
        <v>44768</v>
      </c>
      <c r="B152">
        <v>3</v>
      </c>
      <c r="C152" s="2">
        <v>27.777777777777779</v>
      </c>
      <c r="D152">
        <v>5.58</v>
      </c>
      <c r="E152">
        <v>171.4</v>
      </c>
      <c r="F152">
        <v>0.10580000000000001</v>
      </c>
      <c r="H152">
        <v>8.2200000000000006</v>
      </c>
      <c r="I152" s="2"/>
    </row>
    <row r="153" spans="1:9" x14ac:dyDescent="0.25">
      <c r="A153" s="10">
        <v>44768</v>
      </c>
      <c r="B153">
        <v>6</v>
      </c>
      <c r="C153" s="2">
        <v>21.111111111111111</v>
      </c>
      <c r="D153">
        <v>7.46</v>
      </c>
      <c r="E153">
        <v>144.6</v>
      </c>
      <c r="F153">
        <v>0.1014</v>
      </c>
      <c r="H153">
        <v>8.0500000000000007</v>
      </c>
      <c r="I153" s="2"/>
    </row>
    <row r="154" spans="1:9" x14ac:dyDescent="0.25">
      <c r="A154" s="10">
        <v>44768</v>
      </c>
      <c r="B154">
        <v>9</v>
      </c>
      <c r="C154" s="2">
        <v>12.111111111111109</v>
      </c>
      <c r="D154">
        <v>9.57</v>
      </c>
      <c r="E154">
        <v>118.5</v>
      </c>
      <c r="F154">
        <v>0.1022</v>
      </c>
      <c r="H154">
        <v>8.3699999999999992</v>
      </c>
      <c r="I154" s="2"/>
    </row>
    <row r="155" spans="1:9" x14ac:dyDescent="0.25">
      <c r="A155" s="10">
        <v>44768</v>
      </c>
      <c r="B155">
        <v>12</v>
      </c>
      <c r="C155" s="2">
        <v>8.8333333333333321</v>
      </c>
      <c r="D155">
        <v>6.4</v>
      </c>
      <c r="E155">
        <v>111.1</v>
      </c>
      <c r="F155">
        <v>0.1045</v>
      </c>
      <c r="H155">
        <v>7.86</v>
      </c>
      <c r="I155" s="2"/>
    </row>
    <row r="156" spans="1:9" x14ac:dyDescent="0.25">
      <c r="A156" s="10">
        <v>44768</v>
      </c>
      <c r="B156">
        <v>15</v>
      </c>
      <c r="C156" s="2">
        <v>7.3333333333333348</v>
      </c>
      <c r="D156">
        <v>4.5</v>
      </c>
      <c r="E156">
        <v>107.2</v>
      </c>
      <c r="F156">
        <v>0.1051</v>
      </c>
      <c r="H156">
        <v>7.2</v>
      </c>
      <c r="I156" s="2"/>
    </row>
    <row r="157" spans="1:9" x14ac:dyDescent="0.25">
      <c r="A157" s="10">
        <v>44768</v>
      </c>
      <c r="B157">
        <v>18.5</v>
      </c>
      <c r="C157" s="2">
        <v>7.0000000000000009</v>
      </c>
      <c r="D157">
        <v>2.8</v>
      </c>
      <c r="E157">
        <v>107.2</v>
      </c>
      <c r="F157">
        <v>0.10630000000000001</v>
      </c>
      <c r="H157">
        <v>6.75</v>
      </c>
    </row>
    <row r="158" spans="1:9" x14ac:dyDescent="0.25">
      <c r="A158" s="10">
        <v>44768</v>
      </c>
      <c r="B158">
        <v>21.5</v>
      </c>
      <c r="C158" s="2">
        <v>6.8888888888888875</v>
      </c>
      <c r="D158">
        <v>2.2400000000000002</v>
      </c>
      <c r="E158">
        <v>107.4</v>
      </c>
      <c r="F158">
        <v>0.10640000000000001</v>
      </c>
      <c r="H158">
        <v>6.55</v>
      </c>
      <c r="I158" s="2"/>
    </row>
    <row r="159" spans="1:9" x14ac:dyDescent="0.25">
      <c r="A159" s="10">
        <v>44768</v>
      </c>
      <c r="B159">
        <v>24.5</v>
      </c>
      <c r="C159" s="2">
        <v>6.6666666666666661</v>
      </c>
      <c r="D159">
        <v>1.88</v>
      </c>
      <c r="E159">
        <v>127</v>
      </c>
      <c r="F159">
        <v>0.127</v>
      </c>
      <c r="H159">
        <v>6.79</v>
      </c>
      <c r="I159" s="2"/>
    </row>
    <row r="160" spans="1:9" x14ac:dyDescent="0.25">
      <c r="A160" s="10">
        <v>44802</v>
      </c>
      <c r="B160">
        <v>0</v>
      </c>
      <c r="C160">
        <v>27.1</v>
      </c>
      <c r="D160">
        <v>9.5</v>
      </c>
      <c r="E160">
        <v>172.9</v>
      </c>
      <c r="F160">
        <v>0.109</v>
      </c>
      <c r="G160" t="s">
        <v>71</v>
      </c>
      <c r="H160">
        <v>8.5</v>
      </c>
      <c r="I160" s="2"/>
    </row>
    <row r="161" spans="1:11" x14ac:dyDescent="0.25">
      <c r="A161" s="10">
        <v>44802</v>
      </c>
      <c r="B161">
        <v>1</v>
      </c>
      <c r="C161">
        <v>27</v>
      </c>
      <c r="D161">
        <v>9</v>
      </c>
      <c r="E161">
        <v>173.2</v>
      </c>
      <c r="F161">
        <v>0.11</v>
      </c>
      <c r="G161" t="s">
        <v>71</v>
      </c>
      <c r="H161">
        <v>8.4</v>
      </c>
      <c r="I161" s="2"/>
    </row>
    <row r="162" spans="1:11" x14ac:dyDescent="0.25">
      <c r="A162" s="10">
        <v>44802</v>
      </c>
      <c r="B162">
        <v>2</v>
      </c>
      <c r="C162">
        <v>26.9</v>
      </c>
      <c r="D162">
        <v>9</v>
      </c>
      <c r="E162">
        <v>173.1</v>
      </c>
      <c r="F162">
        <v>0.109</v>
      </c>
      <c r="G162" t="s">
        <v>71</v>
      </c>
      <c r="H162">
        <v>8.4</v>
      </c>
      <c r="I162" s="2"/>
    </row>
    <row r="163" spans="1:11" x14ac:dyDescent="0.25">
      <c r="A163" s="10">
        <v>44802</v>
      </c>
      <c r="B163">
        <v>3</v>
      </c>
      <c r="C163">
        <v>26.9</v>
      </c>
      <c r="D163">
        <v>8.9</v>
      </c>
      <c r="E163">
        <v>172.9</v>
      </c>
      <c r="F163">
        <v>0.109</v>
      </c>
      <c r="G163" t="s">
        <v>71</v>
      </c>
      <c r="H163">
        <v>8.4</v>
      </c>
      <c r="I163" s="2"/>
    </row>
    <row r="164" spans="1:11" x14ac:dyDescent="0.25">
      <c r="A164" s="10">
        <v>44802</v>
      </c>
      <c r="B164">
        <v>4</v>
      </c>
      <c r="C164">
        <v>26.9</v>
      </c>
      <c r="D164">
        <v>8.8000000000000007</v>
      </c>
      <c r="E164">
        <v>172.9</v>
      </c>
      <c r="F164">
        <v>0.109</v>
      </c>
      <c r="G164" t="s">
        <v>71</v>
      </c>
      <c r="H164">
        <v>8.3000000000000007</v>
      </c>
      <c r="I164" s="10"/>
      <c r="K164" s="2"/>
    </row>
    <row r="165" spans="1:11" x14ac:dyDescent="0.25">
      <c r="A165" s="10">
        <v>44802</v>
      </c>
      <c r="B165">
        <v>5</v>
      </c>
      <c r="C165">
        <v>26.8</v>
      </c>
      <c r="D165">
        <v>8.6</v>
      </c>
      <c r="E165">
        <v>172.5</v>
      </c>
      <c r="F165">
        <v>0.109</v>
      </c>
      <c r="G165" t="s">
        <v>71</v>
      </c>
      <c r="H165">
        <v>8.1</v>
      </c>
      <c r="I165" s="10"/>
      <c r="K165" s="2"/>
    </row>
    <row r="166" spans="1:11" x14ac:dyDescent="0.25">
      <c r="A166" s="10">
        <v>44802</v>
      </c>
      <c r="B166">
        <v>6</v>
      </c>
      <c r="C166">
        <v>24</v>
      </c>
      <c r="D166">
        <v>7.6</v>
      </c>
      <c r="E166">
        <v>162.5</v>
      </c>
      <c r="F166">
        <v>0.108</v>
      </c>
      <c r="G166" t="s">
        <v>71</v>
      </c>
      <c r="H166">
        <v>7.2</v>
      </c>
      <c r="I166" s="10"/>
      <c r="K166" s="2"/>
    </row>
    <row r="167" spans="1:11" x14ac:dyDescent="0.25">
      <c r="A167" s="10">
        <v>44802</v>
      </c>
      <c r="B167">
        <v>7</v>
      </c>
      <c r="C167">
        <v>20.9</v>
      </c>
      <c r="D167">
        <v>8.1</v>
      </c>
      <c r="E167">
        <v>145.19999999999999</v>
      </c>
      <c r="F167">
        <v>0.104</v>
      </c>
      <c r="G167" t="s">
        <v>79</v>
      </c>
      <c r="H167">
        <v>6.9</v>
      </c>
      <c r="I167" s="10"/>
      <c r="K167" s="2"/>
    </row>
    <row r="168" spans="1:11" x14ac:dyDescent="0.25">
      <c r="A168" s="10">
        <v>44802</v>
      </c>
      <c r="B168">
        <v>8</v>
      </c>
      <c r="C168">
        <v>17</v>
      </c>
      <c r="D168">
        <v>8</v>
      </c>
      <c r="E168">
        <v>133.30000000000001</v>
      </c>
      <c r="F168">
        <v>0.104</v>
      </c>
      <c r="G168" t="s">
        <v>79</v>
      </c>
      <c r="H168">
        <v>6.7</v>
      </c>
      <c r="I168" s="10"/>
    </row>
    <row r="169" spans="1:11" x14ac:dyDescent="0.25">
      <c r="A169" s="10">
        <v>44802</v>
      </c>
      <c r="B169">
        <v>9</v>
      </c>
      <c r="C169">
        <v>13.4</v>
      </c>
      <c r="D169">
        <v>7</v>
      </c>
      <c r="E169">
        <v>124</v>
      </c>
      <c r="F169">
        <v>0.105</v>
      </c>
      <c r="G169" t="s">
        <v>79</v>
      </c>
      <c r="H169">
        <v>6.6</v>
      </c>
      <c r="I169" s="10"/>
      <c r="K169" s="2"/>
    </row>
    <row r="170" spans="1:11" x14ac:dyDescent="0.25">
      <c r="A170" s="10">
        <v>44802</v>
      </c>
      <c r="B170">
        <v>9</v>
      </c>
      <c r="C170" s="2">
        <v>12.222222222222221</v>
      </c>
      <c r="D170">
        <v>5.57</v>
      </c>
      <c r="E170">
        <v>120.5</v>
      </c>
      <c r="F170">
        <v>103.5</v>
      </c>
      <c r="G170" t="s">
        <v>79</v>
      </c>
      <c r="H170">
        <v>7.62</v>
      </c>
      <c r="I170" s="2"/>
    </row>
    <row r="171" spans="1:11" x14ac:dyDescent="0.25">
      <c r="A171" s="10">
        <v>44802</v>
      </c>
      <c r="B171">
        <v>10</v>
      </c>
      <c r="C171">
        <v>12</v>
      </c>
      <c r="D171">
        <v>5.5</v>
      </c>
      <c r="E171">
        <v>120.9</v>
      </c>
      <c r="F171">
        <v>0.106</v>
      </c>
      <c r="G171" t="s">
        <v>79</v>
      </c>
      <c r="H171">
        <v>6.4</v>
      </c>
      <c r="I171" s="2"/>
    </row>
    <row r="172" spans="1:11" x14ac:dyDescent="0.25">
      <c r="A172" s="10">
        <v>44802</v>
      </c>
      <c r="B172">
        <v>11</v>
      </c>
      <c r="C172">
        <v>10.9</v>
      </c>
      <c r="D172">
        <v>4.4000000000000004</v>
      </c>
      <c r="E172">
        <v>118.3</v>
      </c>
      <c r="F172">
        <v>0.107</v>
      </c>
      <c r="G172" t="s">
        <v>79</v>
      </c>
      <c r="H172">
        <v>6.3</v>
      </c>
      <c r="I172" s="2"/>
    </row>
    <row r="173" spans="1:11" x14ac:dyDescent="0.25">
      <c r="A173" s="10">
        <v>44802</v>
      </c>
      <c r="B173">
        <v>12</v>
      </c>
      <c r="C173">
        <v>10</v>
      </c>
      <c r="D173">
        <v>3.5</v>
      </c>
      <c r="E173">
        <v>115.8</v>
      </c>
      <c r="F173">
        <v>0.107</v>
      </c>
      <c r="G173" t="s">
        <v>79</v>
      </c>
      <c r="H173">
        <v>6.2</v>
      </c>
      <c r="I173" s="2"/>
    </row>
    <row r="174" spans="1:11" x14ac:dyDescent="0.25">
      <c r="A174" s="10">
        <v>44802</v>
      </c>
      <c r="B174">
        <v>13</v>
      </c>
      <c r="C174">
        <v>9</v>
      </c>
      <c r="D174">
        <v>3</v>
      </c>
      <c r="E174">
        <v>113.9</v>
      </c>
      <c r="F174">
        <v>0.107</v>
      </c>
      <c r="G174" t="s">
        <v>79</v>
      </c>
      <c r="H174">
        <v>6.1</v>
      </c>
      <c r="I174" s="2"/>
    </row>
    <row r="175" spans="1:11" x14ac:dyDescent="0.25">
      <c r="A175" s="10">
        <v>44802</v>
      </c>
      <c r="B175">
        <v>14</v>
      </c>
      <c r="C175">
        <v>8.4</v>
      </c>
      <c r="D175">
        <v>1.8</v>
      </c>
      <c r="E175">
        <v>111.8</v>
      </c>
      <c r="F175">
        <v>0.107</v>
      </c>
      <c r="G175" t="s">
        <v>94</v>
      </c>
      <c r="H175">
        <v>6.1</v>
      </c>
      <c r="I175" s="2"/>
    </row>
    <row r="176" spans="1:11" x14ac:dyDescent="0.25">
      <c r="A176" s="10">
        <v>44802</v>
      </c>
      <c r="B176">
        <v>15</v>
      </c>
      <c r="C176">
        <v>8</v>
      </c>
      <c r="D176">
        <v>1.1000000000000001</v>
      </c>
      <c r="E176">
        <v>111.2</v>
      </c>
      <c r="F176">
        <v>0.107</v>
      </c>
      <c r="G176" t="s">
        <v>94</v>
      </c>
      <c r="H176">
        <v>6.1</v>
      </c>
      <c r="I176" s="2"/>
    </row>
    <row r="177" spans="1:9" x14ac:dyDescent="0.25">
      <c r="A177" s="10">
        <v>44802</v>
      </c>
      <c r="B177">
        <v>16</v>
      </c>
      <c r="C177">
        <v>7.9</v>
      </c>
      <c r="D177">
        <v>0.8</v>
      </c>
      <c r="E177">
        <v>111</v>
      </c>
      <c r="F177">
        <v>0.108</v>
      </c>
      <c r="G177" t="s">
        <v>94</v>
      </c>
      <c r="H177">
        <v>6.1</v>
      </c>
      <c r="I177" s="2"/>
    </row>
    <row r="178" spans="1:9" x14ac:dyDescent="0.25">
      <c r="A178" s="10">
        <v>44802</v>
      </c>
      <c r="B178">
        <v>17</v>
      </c>
      <c r="C178">
        <v>7.6</v>
      </c>
      <c r="D178">
        <v>0.7</v>
      </c>
      <c r="E178">
        <v>111.5</v>
      </c>
      <c r="F178">
        <v>0.109</v>
      </c>
      <c r="G178" t="s">
        <v>94</v>
      </c>
      <c r="H178">
        <v>6.1</v>
      </c>
      <c r="I178" s="2"/>
    </row>
    <row r="179" spans="1:9" x14ac:dyDescent="0.25">
      <c r="A179" s="10">
        <v>44802</v>
      </c>
      <c r="B179">
        <v>18</v>
      </c>
      <c r="C179">
        <v>7.5</v>
      </c>
      <c r="D179">
        <v>0.6</v>
      </c>
      <c r="E179">
        <v>111.4</v>
      </c>
      <c r="F179">
        <v>0.109</v>
      </c>
      <c r="G179" t="s">
        <v>94</v>
      </c>
      <c r="H179">
        <v>6.1</v>
      </c>
      <c r="I179" s="2"/>
    </row>
    <row r="180" spans="1:9" x14ac:dyDescent="0.25">
      <c r="A180" s="10">
        <v>44802</v>
      </c>
      <c r="B180">
        <v>19</v>
      </c>
      <c r="C180">
        <v>7.4</v>
      </c>
      <c r="D180">
        <v>0.6</v>
      </c>
      <c r="E180">
        <v>111.6</v>
      </c>
      <c r="F180">
        <v>0.11</v>
      </c>
      <c r="G180" t="s">
        <v>94</v>
      </c>
      <c r="H180">
        <v>6.1</v>
      </c>
      <c r="I180" s="2"/>
    </row>
    <row r="181" spans="1:9" x14ac:dyDescent="0.25">
      <c r="A181" s="10">
        <v>44802</v>
      </c>
      <c r="B181">
        <v>20</v>
      </c>
      <c r="C181">
        <v>7.4</v>
      </c>
      <c r="D181">
        <v>0.5</v>
      </c>
      <c r="E181">
        <v>111.6</v>
      </c>
      <c r="F181">
        <v>0.11</v>
      </c>
      <c r="G181" t="s">
        <v>94</v>
      </c>
      <c r="H181">
        <v>6.1</v>
      </c>
      <c r="I181" s="2"/>
    </row>
    <row r="182" spans="1:9" x14ac:dyDescent="0.25">
      <c r="A182" s="10">
        <v>44802</v>
      </c>
      <c r="B182">
        <v>21</v>
      </c>
      <c r="C182">
        <v>7.4</v>
      </c>
      <c r="D182">
        <v>0.5</v>
      </c>
      <c r="E182">
        <v>111.4</v>
      </c>
      <c r="F182">
        <v>0.11</v>
      </c>
      <c r="G182" t="s">
        <v>94</v>
      </c>
      <c r="H182">
        <v>6.1</v>
      </c>
      <c r="I182" s="2"/>
    </row>
    <row r="183" spans="1:9" x14ac:dyDescent="0.25">
      <c r="A183" s="10">
        <v>44802</v>
      </c>
      <c r="B183">
        <v>22</v>
      </c>
      <c r="C183">
        <v>7.3</v>
      </c>
      <c r="D183">
        <v>0.5</v>
      </c>
      <c r="G183" t="s">
        <v>94</v>
      </c>
      <c r="I183" s="2"/>
    </row>
    <row r="184" spans="1:9" x14ac:dyDescent="0.25">
      <c r="A184" s="10">
        <v>44802</v>
      </c>
      <c r="B184">
        <v>23</v>
      </c>
      <c r="C184">
        <v>7.2</v>
      </c>
      <c r="D184">
        <v>0.4</v>
      </c>
      <c r="G184" t="s">
        <v>94</v>
      </c>
      <c r="I184" s="2"/>
    </row>
    <row r="185" spans="1:9" x14ac:dyDescent="0.25">
      <c r="A185" s="10">
        <v>44802</v>
      </c>
      <c r="B185">
        <v>24</v>
      </c>
      <c r="C185">
        <v>7.1</v>
      </c>
      <c r="D185">
        <v>0.4</v>
      </c>
      <c r="G185" t="s">
        <v>94</v>
      </c>
      <c r="I185" s="2"/>
    </row>
    <row r="186" spans="1:9" x14ac:dyDescent="0.25">
      <c r="A186" s="10">
        <v>44802</v>
      </c>
      <c r="B186">
        <v>3</v>
      </c>
      <c r="C186" s="2">
        <v>26.111111111111111</v>
      </c>
      <c r="D186">
        <v>5.81</v>
      </c>
      <c r="E186">
        <v>168</v>
      </c>
      <c r="F186">
        <v>107</v>
      </c>
      <c r="H186">
        <v>8.75</v>
      </c>
      <c r="I186" s="2"/>
    </row>
    <row r="187" spans="1:9" x14ac:dyDescent="0.25">
      <c r="A187" s="10">
        <v>44802</v>
      </c>
      <c r="B187">
        <v>6</v>
      </c>
      <c r="C187" s="2">
        <v>24.444444444444443</v>
      </c>
      <c r="D187">
        <v>5.26</v>
      </c>
      <c r="E187">
        <v>160.9</v>
      </c>
      <c r="F187">
        <v>105.3</v>
      </c>
      <c r="H187">
        <v>8.0299999999999994</v>
      </c>
      <c r="I187" s="2"/>
    </row>
    <row r="188" spans="1:9" x14ac:dyDescent="0.25">
      <c r="A188" s="10">
        <v>44802</v>
      </c>
      <c r="B188">
        <v>12</v>
      </c>
      <c r="C188" s="2">
        <v>9.6666666666666661</v>
      </c>
      <c r="D188">
        <v>4.4000000000000004</v>
      </c>
      <c r="E188">
        <v>113</v>
      </c>
      <c r="F188">
        <v>104.3</v>
      </c>
      <c r="H188">
        <v>7.19</v>
      </c>
    </row>
    <row r="189" spans="1:9" x14ac:dyDescent="0.25">
      <c r="A189" s="10">
        <v>44802</v>
      </c>
      <c r="B189">
        <v>15</v>
      </c>
      <c r="C189" s="2">
        <v>7.2222222222222223</v>
      </c>
      <c r="D189">
        <v>3.07</v>
      </c>
      <c r="E189">
        <v>107.7</v>
      </c>
      <c r="F189">
        <v>105.2</v>
      </c>
      <c r="H189">
        <v>6.83</v>
      </c>
      <c r="I189" s="2"/>
    </row>
    <row r="190" spans="1:9" x14ac:dyDescent="0.25">
      <c r="A190" s="10">
        <v>44802</v>
      </c>
      <c r="B190">
        <v>18.5</v>
      </c>
      <c r="C190">
        <v>7.0000000000000009</v>
      </c>
      <c r="D190">
        <v>2.64</v>
      </c>
      <c r="E190">
        <v>108.4</v>
      </c>
      <c r="F190">
        <v>107.2</v>
      </c>
      <c r="H190">
        <v>6.69</v>
      </c>
      <c r="I190" s="2"/>
    </row>
    <row r="191" spans="1:9" x14ac:dyDescent="0.25">
      <c r="A191" s="10">
        <v>44802</v>
      </c>
      <c r="B191">
        <v>21.5</v>
      </c>
      <c r="C191" s="2">
        <v>6.9444444444444446</v>
      </c>
      <c r="D191">
        <v>2.41</v>
      </c>
      <c r="E191">
        <v>108.5</v>
      </c>
      <c r="F191">
        <v>107.5</v>
      </c>
      <c r="H191">
        <v>6.67</v>
      </c>
      <c r="I191" s="2"/>
    </row>
    <row r="192" spans="1:9" x14ac:dyDescent="0.25">
      <c r="A192" s="10">
        <v>44840</v>
      </c>
      <c r="B192">
        <v>3</v>
      </c>
      <c r="C192" s="2">
        <v>19.444444444444443</v>
      </c>
      <c r="D192">
        <v>5.94</v>
      </c>
      <c r="E192">
        <v>133.69999999999999</v>
      </c>
      <c r="F192">
        <v>103.4</v>
      </c>
      <c r="H192">
        <v>7.32</v>
      </c>
      <c r="I192" s="2"/>
    </row>
    <row r="193" spans="1:9" x14ac:dyDescent="0.25">
      <c r="A193" s="10">
        <v>44840</v>
      </c>
      <c r="B193">
        <v>6</v>
      </c>
      <c r="C193" s="2">
        <v>16.611111111111111</v>
      </c>
      <c r="D193">
        <v>5.94</v>
      </c>
      <c r="E193">
        <v>133.6</v>
      </c>
      <c r="F193">
        <v>103.5</v>
      </c>
      <c r="H193">
        <v>7.33</v>
      </c>
      <c r="I193" s="2"/>
    </row>
    <row r="194" spans="1:9" x14ac:dyDescent="0.25">
      <c r="A194" s="10">
        <v>44840</v>
      </c>
      <c r="B194">
        <v>9</v>
      </c>
      <c r="C194" s="2">
        <v>15.666666666666668</v>
      </c>
      <c r="D194">
        <v>5.07</v>
      </c>
      <c r="E194">
        <v>129.9</v>
      </c>
      <c r="F194">
        <v>102.7</v>
      </c>
      <c r="H194">
        <v>7.15</v>
      </c>
      <c r="I194" s="2"/>
    </row>
    <row r="195" spans="1:9" x14ac:dyDescent="0.25">
      <c r="A195" s="10">
        <v>44840</v>
      </c>
      <c r="B195">
        <v>12</v>
      </c>
      <c r="C195" s="2">
        <v>11.444444444444445</v>
      </c>
      <c r="D195">
        <v>2.62</v>
      </c>
      <c r="E195">
        <v>116.3</v>
      </c>
      <c r="F195">
        <v>104</v>
      </c>
      <c r="H195">
        <v>6.71</v>
      </c>
      <c r="I195" s="2"/>
    </row>
    <row r="196" spans="1:9" x14ac:dyDescent="0.25">
      <c r="A196" s="10">
        <v>44840</v>
      </c>
      <c r="B196">
        <v>15</v>
      </c>
      <c r="C196" s="2">
        <v>7.7777777777777777</v>
      </c>
      <c r="D196">
        <v>1.95</v>
      </c>
      <c r="E196">
        <v>109.7</v>
      </c>
      <c r="F196">
        <v>106.3</v>
      </c>
      <c r="H196">
        <v>6.58</v>
      </c>
      <c r="I196" s="2"/>
    </row>
    <row r="197" spans="1:9" x14ac:dyDescent="0.25">
      <c r="A197" s="10">
        <v>44840</v>
      </c>
      <c r="B197">
        <v>18.5</v>
      </c>
      <c r="C197" s="2">
        <v>7.1111111111111089</v>
      </c>
      <c r="D197">
        <v>1.71</v>
      </c>
      <c r="E197">
        <v>109.3</v>
      </c>
      <c r="F197">
        <v>107.9</v>
      </c>
      <c r="H197">
        <v>6.58</v>
      </c>
      <c r="I197" s="2"/>
    </row>
    <row r="198" spans="1:9" x14ac:dyDescent="0.25">
      <c r="A198" s="10">
        <v>44840</v>
      </c>
      <c r="B198">
        <v>21.5</v>
      </c>
      <c r="C198" s="2">
        <v>7.0000000000000009</v>
      </c>
      <c r="D198">
        <v>1.56</v>
      </c>
      <c r="E198">
        <v>110.9</v>
      </c>
      <c r="F198">
        <v>109.9</v>
      </c>
      <c r="H198">
        <v>6.62</v>
      </c>
      <c r="I198" s="2"/>
    </row>
    <row r="199" spans="1:9" x14ac:dyDescent="0.25">
      <c r="A199" s="10">
        <v>45055</v>
      </c>
      <c r="B199">
        <v>1</v>
      </c>
      <c r="C199" s="2">
        <v>16.333333333333332</v>
      </c>
      <c r="D199">
        <v>9.67</v>
      </c>
      <c r="E199">
        <v>134</v>
      </c>
      <c r="H199">
        <v>7.96</v>
      </c>
      <c r="I199" s="2"/>
    </row>
    <row r="200" spans="1:9" x14ac:dyDescent="0.25">
      <c r="A200" s="10">
        <v>45055</v>
      </c>
      <c r="B200">
        <v>3</v>
      </c>
      <c r="C200" s="2">
        <v>14.722222222222221</v>
      </c>
      <c r="D200">
        <v>10.63</v>
      </c>
      <c r="E200">
        <v>128.6</v>
      </c>
      <c r="H200">
        <v>8.48</v>
      </c>
      <c r="I200" s="2"/>
    </row>
    <row r="201" spans="1:9" x14ac:dyDescent="0.25">
      <c r="A201" s="10">
        <v>45055</v>
      </c>
      <c r="B201">
        <v>6</v>
      </c>
      <c r="C201" s="2">
        <v>13.111111111111111</v>
      </c>
      <c r="D201">
        <v>11.33</v>
      </c>
      <c r="E201">
        <v>123.7</v>
      </c>
      <c r="H201">
        <v>8.92</v>
      </c>
      <c r="I201" s="2"/>
    </row>
    <row r="202" spans="1:9" x14ac:dyDescent="0.25">
      <c r="A202" s="10">
        <v>45055</v>
      </c>
      <c r="B202">
        <v>9</v>
      </c>
      <c r="C202" s="2">
        <v>10</v>
      </c>
      <c r="D202">
        <v>12.93</v>
      </c>
      <c r="E202">
        <v>113.5</v>
      </c>
      <c r="H202">
        <v>8.26</v>
      </c>
      <c r="I202" s="2"/>
    </row>
    <row r="203" spans="1:9" x14ac:dyDescent="0.25">
      <c r="A203" s="10">
        <v>45055</v>
      </c>
      <c r="B203">
        <v>12</v>
      </c>
      <c r="C203" s="2">
        <v>6.7777777777777795</v>
      </c>
      <c r="D203">
        <v>12.47</v>
      </c>
      <c r="E203">
        <v>105</v>
      </c>
      <c r="H203">
        <v>7.78</v>
      </c>
      <c r="I203" s="2"/>
    </row>
    <row r="204" spans="1:9" x14ac:dyDescent="0.25">
      <c r="A204" s="10">
        <v>45055</v>
      </c>
      <c r="B204">
        <v>15</v>
      </c>
      <c r="C204" s="2">
        <v>6.3333333333333321</v>
      </c>
      <c r="D204">
        <v>11.68</v>
      </c>
      <c r="E204">
        <v>103.9</v>
      </c>
      <c r="H204">
        <v>7.26</v>
      </c>
      <c r="I204" s="2"/>
    </row>
    <row r="205" spans="1:9" x14ac:dyDescent="0.25">
      <c r="A205" s="10">
        <v>45055</v>
      </c>
      <c r="B205">
        <v>18.5</v>
      </c>
      <c r="C205" s="2">
        <v>6.1111111111111107</v>
      </c>
      <c r="D205">
        <v>11.1</v>
      </c>
      <c r="E205">
        <v>103.9</v>
      </c>
      <c r="H205">
        <v>7.26</v>
      </c>
      <c r="I205" s="2"/>
    </row>
    <row r="206" spans="1:9" x14ac:dyDescent="0.25">
      <c r="A206" s="10">
        <v>45125</v>
      </c>
      <c r="B206">
        <v>1</v>
      </c>
      <c r="C206" s="2">
        <v>27.222222222222221</v>
      </c>
      <c r="D206">
        <v>7.78</v>
      </c>
      <c r="E206">
        <v>164</v>
      </c>
      <c r="F206">
        <v>102.3</v>
      </c>
      <c r="H206">
        <v>7.89</v>
      </c>
      <c r="I206" s="2"/>
    </row>
    <row r="207" spans="1:9" x14ac:dyDescent="0.25">
      <c r="A207" s="10">
        <v>45125</v>
      </c>
      <c r="B207">
        <v>3</v>
      </c>
      <c r="C207" s="2">
        <v>27.222222222222221</v>
      </c>
      <c r="D207">
        <v>7.38</v>
      </c>
      <c r="E207">
        <v>164.3</v>
      </c>
      <c r="F207">
        <v>102.4</v>
      </c>
      <c r="H207">
        <v>7.91</v>
      </c>
      <c r="I207" s="2"/>
    </row>
    <row r="208" spans="1:9" x14ac:dyDescent="0.25">
      <c r="A208" s="10">
        <v>45125</v>
      </c>
      <c r="B208">
        <v>6</v>
      </c>
      <c r="C208" s="2">
        <v>22.5</v>
      </c>
      <c r="D208">
        <v>9.1199999999999992</v>
      </c>
      <c r="E208">
        <v>149.5</v>
      </c>
      <c r="F208">
        <v>102.2</v>
      </c>
      <c r="H208">
        <v>7.94</v>
      </c>
      <c r="I208" s="2"/>
    </row>
    <row r="209" spans="1:9" x14ac:dyDescent="0.25">
      <c r="A209" s="10">
        <v>45125</v>
      </c>
      <c r="B209">
        <v>9</v>
      </c>
      <c r="C209" s="2">
        <v>15.055555555555555</v>
      </c>
      <c r="D209">
        <v>10.37</v>
      </c>
      <c r="E209">
        <v>126.7</v>
      </c>
      <c r="F209">
        <v>101.8</v>
      </c>
      <c r="H209">
        <v>7.61</v>
      </c>
      <c r="I209" s="2"/>
    </row>
    <row r="210" spans="1:9" x14ac:dyDescent="0.25">
      <c r="A210" s="10">
        <v>45125</v>
      </c>
      <c r="B210">
        <v>12</v>
      </c>
      <c r="C210" s="2">
        <v>8.6666666666666679</v>
      </c>
      <c r="D210">
        <v>8.1999999999999993</v>
      </c>
      <c r="E210">
        <v>110.2</v>
      </c>
      <c r="F210">
        <v>104.1</v>
      </c>
      <c r="H210">
        <v>7.24</v>
      </c>
      <c r="I210" s="2"/>
    </row>
    <row r="211" spans="1:9" x14ac:dyDescent="0.25">
      <c r="A211" s="10">
        <v>45125</v>
      </c>
      <c r="B211">
        <v>15</v>
      </c>
      <c r="C211" s="2">
        <v>6.8888888888888875</v>
      </c>
      <c r="D211">
        <v>4.4400000000000004</v>
      </c>
      <c r="E211">
        <v>105.9</v>
      </c>
      <c r="F211">
        <v>105.3</v>
      </c>
      <c r="H211">
        <v>6.75</v>
      </c>
      <c r="I211" s="2"/>
    </row>
    <row r="212" spans="1:9" x14ac:dyDescent="0.25">
      <c r="A212" s="10">
        <v>45125</v>
      </c>
      <c r="B212">
        <v>18.5</v>
      </c>
      <c r="C212" s="2">
        <v>6.5000000000000018</v>
      </c>
      <c r="D212">
        <v>2.9</v>
      </c>
      <c r="E212">
        <v>105.4</v>
      </c>
      <c r="F212">
        <v>105.9</v>
      </c>
      <c r="H212">
        <v>6.68</v>
      </c>
    </row>
    <row r="213" spans="1:9" x14ac:dyDescent="0.25">
      <c r="A213" s="10">
        <v>45125</v>
      </c>
      <c r="B213">
        <v>21.5</v>
      </c>
      <c r="C213" s="2">
        <v>6.4444444444444446</v>
      </c>
      <c r="D213">
        <v>1.77</v>
      </c>
      <c r="E213">
        <v>105.8</v>
      </c>
      <c r="F213">
        <v>106.6</v>
      </c>
      <c r="H213">
        <v>6.61</v>
      </c>
    </row>
    <row r="214" spans="1:9" x14ac:dyDescent="0.25">
      <c r="A214" s="10">
        <v>45197</v>
      </c>
      <c r="B214">
        <v>1</v>
      </c>
      <c r="C214">
        <v>18.899999999999999</v>
      </c>
      <c r="D214">
        <v>7.17</v>
      </c>
      <c r="H214">
        <v>7.4</v>
      </c>
    </row>
    <row r="215" spans="1:9" x14ac:dyDescent="0.25">
      <c r="A215" s="10">
        <v>45197</v>
      </c>
      <c r="B215">
        <v>3</v>
      </c>
      <c r="C215">
        <v>19</v>
      </c>
      <c r="D215">
        <v>7.46</v>
      </c>
      <c r="H215">
        <v>7.15</v>
      </c>
    </row>
    <row r="216" spans="1:9" x14ac:dyDescent="0.25">
      <c r="A216" s="10">
        <v>45197</v>
      </c>
      <c r="B216">
        <v>6</v>
      </c>
      <c r="C216">
        <v>19</v>
      </c>
      <c r="D216">
        <v>7.11</v>
      </c>
      <c r="H216">
        <v>7.11</v>
      </c>
    </row>
    <row r="217" spans="1:9" x14ac:dyDescent="0.25">
      <c r="A217" s="10">
        <v>45197</v>
      </c>
      <c r="B217">
        <v>9</v>
      </c>
      <c r="C217">
        <v>18.899999999999999</v>
      </c>
      <c r="D217">
        <v>6.84</v>
      </c>
      <c r="H217">
        <v>7.09</v>
      </c>
    </row>
    <row r="218" spans="1:9" x14ac:dyDescent="0.25">
      <c r="A218" s="10">
        <v>45197</v>
      </c>
      <c r="B218">
        <v>12</v>
      </c>
      <c r="C218">
        <v>18.8</v>
      </c>
      <c r="D218">
        <v>7.14</v>
      </c>
      <c r="H218">
        <v>6.96</v>
      </c>
    </row>
    <row r="219" spans="1:9" x14ac:dyDescent="0.25">
      <c r="A219" s="10">
        <v>45197</v>
      </c>
      <c r="B219">
        <v>15</v>
      </c>
      <c r="C219">
        <v>7.5</v>
      </c>
      <c r="D219">
        <v>0</v>
      </c>
      <c r="H219">
        <v>6.44</v>
      </c>
    </row>
    <row r="220" spans="1:9" x14ac:dyDescent="0.25">
      <c r="A220" s="10">
        <v>45197</v>
      </c>
      <c r="B220">
        <v>18.5</v>
      </c>
      <c r="C220">
        <v>6.8</v>
      </c>
      <c r="D220">
        <v>0</v>
      </c>
      <c r="H220">
        <v>6.44</v>
      </c>
    </row>
    <row r="221" spans="1:9" x14ac:dyDescent="0.25">
      <c r="A221" s="10">
        <v>45197</v>
      </c>
      <c r="B221">
        <v>21.5</v>
      </c>
      <c r="C221">
        <v>6.6</v>
      </c>
      <c r="D221">
        <v>0</v>
      </c>
      <c r="H221">
        <v>6.49</v>
      </c>
    </row>
    <row r="222" spans="1:9" x14ac:dyDescent="0.25">
      <c r="A222" s="10">
        <v>45468</v>
      </c>
      <c r="B222" s="47">
        <v>0.9144000000000001</v>
      </c>
      <c r="C222">
        <v>25.7</v>
      </c>
      <c r="D222">
        <v>7.18</v>
      </c>
      <c r="E222">
        <v>142.19999999999999</v>
      </c>
      <c r="F222" t="s">
        <v>197</v>
      </c>
      <c r="G222" t="s">
        <v>71</v>
      </c>
      <c r="H222">
        <v>7.81</v>
      </c>
      <c r="I222" t="s">
        <v>198</v>
      </c>
    </row>
    <row r="223" spans="1:9" x14ac:dyDescent="0.25">
      <c r="A223" s="10">
        <v>45468</v>
      </c>
      <c r="B223" s="47">
        <v>3.048</v>
      </c>
      <c r="C223">
        <v>25.2</v>
      </c>
      <c r="D223">
        <v>7.02</v>
      </c>
      <c r="E223">
        <v>142.19999999999999</v>
      </c>
      <c r="F223" t="s">
        <v>197</v>
      </c>
      <c r="G223" t="s">
        <v>71</v>
      </c>
      <c r="H223">
        <v>7.8</v>
      </c>
      <c r="I223" t="s">
        <v>198</v>
      </c>
    </row>
    <row r="224" spans="1:9" x14ac:dyDescent="0.25">
      <c r="A224" s="10">
        <v>45468</v>
      </c>
      <c r="B224" s="47">
        <v>4.5720000000000001</v>
      </c>
      <c r="C224">
        <v>24.9</v>
      </c>
      <c r="D224">
        <v>7.6</v>
      </c>
      <c r="E224">
        <v>141.4</v>
      </c>
      <c r="F224" t="s">
        <v>197</v>
      </c>
      <c r="G224" t="s">
        <v>71</v>
      </c>
      <c r="H224">
        <v>7.81</v>
      </c>
      <c r="I224" t="s">
        <v>198</v>
      </c>
    </row>
    <row r="225" spans="1:9" x14ac:dyDescent="0.25">
      <c r="A225" s="10">
        <v>45468</v>
      </c>
      <c r="B225" s="47">
        <v>6.0960000000000001</v>
      </c>
      <c r="C225">
        <v>20</v>
      </c>
      <c r="D225">
        <v>10.07</v>
      </c>
      <c r="E225">
        <v>137.5</v>
      </c>
      <c r="F225" t="s">
        <v>197</v>
      </c>
      <c r="G225" t="s">
        <v>79</v>
      </c>
      <c r="H225">
        <v>7.66</v>
      </c>
      <c r="I225" t="s">
        <v>198</v>
      </c>
    </row>
    <row r="226" spans="1:9" x14ac:dyDescent="0.25">
      <c r="A226" s="10">
        <v>45468</v>
      </c>
      <c r="B226" s="47">
        <v>7.62</v>
      </c>
      <c r="C226">
        <v>15.1</v>
      </c>
      <c r="D226">
        <v>11.81</v>
      </c>
      <c r="E226">
        <v>138.6</v>
      </c>
      <c r="F226" t="s">
        <v>197</v>
      </c>
      <c r="G226" t="s">
        <v>79</v>
      </c>
      <c r="H226">
        <v>7.62</v>
      </c>
      <c r="I226" t="s">
        <v>198</v>
      </c>
    </row>
    <row r="227" spans="1:9" x14ac:dyDescent="0.25">
      <c r="A227" s="10">
        <v>45468</v>
      </c>
      <c r="B227" s="47">
        <v>9.1440000000000001</v>
      </c>
      <c r="C227">
        <v>11.9</v>
      </c>
      <c r="D227">
        <v>12.7</v>
      </c>
      <c r="E227">
        <v>139.19999999999999</v>
      </c>
      <c r="F227" t="s">
        <v>197</v>
      </c>
      <c r="G227" t="s">
        <v>79</v>
      </c>
      <c r="H227">
        <v>7.84</v>
      </c>
      <c r="I227" t="s">
        <v>198</v>
      </c>
    </row>
    <row r="228" spans="1:9" x14ac:dyDescent="0.25">
      <c r="A228" s="10">
        <v>45468</v>
      </c>
      <c r="B228" s="47">
        <v>10.668000000000001</v>
      </c>
      <c r="C228">
        <v>11.2</v>
      </c>
      <c r="D228">
        <v>12.8</v>
      </c>
      <c r="E228">
        <v>139.4</v>
      </c>
      <c r="F228" t="s">
        <v>197</v>
      </c>
      <c r="G228" t="s">
        <v>79</v>
      </c>
      <c r="H228">
        <v>8.32</v>
      </c>
      <c r="I228" t="s">
        <v>198</v>
      </c>
    </row>
    <row r="229" spans="1:9" x14ac:dyDescent="0.25">
      <c r="A229" s="10">
        <v>45468</v>
      </c>
      <c r="B229" s="47">
        <v>12.192</v>
      </c>
      <c r="C229">
        <v>8.5</v>
      </c>
      <c r="D229">
        <v>12.75</v>
      </c>
      <c r="E229">
        <v>141</v>
      </c>
      <c r="F229" t="s">
        <v>197</v>
      </c>
      <c r="G229" t="s">
        <v>79</v>
      </c>
      <c r="H229">
        <v>8.1300000000000008</v>
      </c>
      <c r="I229" t="s">
        <v>198</v>
      </c>
    </row>
    <row r="230" spans="1:9" x14ac:dyDescent="0.25">
      <c r="A230" s="10">
        <v>45468</v>
      </c>
      <c r="B230" s="47">
        <v>13.716000000000001</v>
      </c>
      <c r="C230">
        <v>7.3</v>
      </c>
      <c r="D230">
        <v>10.41</v>
      </c>
      <c r="E230">
        <v>141.69999999999999</v>
      </c>
      <c r="F230" t="s">
        <v>197</v>
      </c>
      <c r="G230" t="s">
        <v>79</v>
      </c>
      <c r="H230">
        <v>7.97</v>
      </c>
      <c r="I230" t="s">
        <v>198</v>
      </c>
    </row>
    <row r="231" spans="1:9" x14ac:dyDescent="0.25">
      <c r="A231" s="10">
        <v>45468</v>
      </c>
      <c r="B231" s="47">
        <v>15.24</v>
      </c>
      <c r="C231">
        <v>6.9</v>
      </c>
      <c r="D231">
        <v>8.9</v>
      </c>
      <c r="E231">
        <v>142</v>
      </c>
      <c r="F231" t="s">
        <v>197</v>
      </c>
      <c r="G231" t="s">
        <v>94</v>
      </c>
      <c r="H231">
        <v>7.84</v>
      </c>
      <c r="I231" t="s">
        <v>198</v>
      </c>
    </row>
    <row r="232" spans="1:9" x14ac:dyDescent="0.25">
      <c r="A232" s="10">
        <v>45468</v>
      </c>
      <c r="B232" s="47">
        <v>16.763999999999999</v>
      </c>
      <c r="C232">
        <v>6.8</v>
      </c>
      <c r="D232">
        <v>8</v>
      </c>
      <c r="E232">
        <v>142.5</v>
      </c>
      <c r="F232" t="s">
        <v>197</v>
      </c>
      <c r="G232" t="s">
        <v>94</v>
      </c>
      <c r="H232">
        <v>7.55</v>
      </c>
      <c r="I232" t="s">
        <v>198</v>
      </c>
    </row>
    <row r="233" spans="1:9" x14ac:dyDescent="0.25">
      <c r="A233" s="10">
        <v>45468</v>
      </c>
      <c r="B233" s="47">
        <v>18.288</v>
      </c>
      <c r="C233">
        <v>6.7</v>
      </c>
      <c r="D233">
        <v>6.95</v>
      </c>
      <c r="E233">
        <v>142.69999999999999</v>
      </c>
      <c r="F233" t="s">
        <v>197</v>
      </c>
      <c r="G233" t="s">
        <v>94</v>
      </c>
      <c r="H233">
        <v>7.42</v>
      </c>
      <c r="I233" t="s">
        <v>198</v>
      </c>
    </row>
    <row r="234" spans="1:9" x14ac:dyDescent="0.25">
      <c r="A234" s="10">
        <v>45468</v>
      </c>
      <c r="B234" s="47">
        <v>19.812000000000001</v>
      </c>
      <c r="C234">
        <v>6.7</v>
      </c>
      <c r="D234">
        <v>6.34</v>
      </c>
      <c r="E234">
        <v>142.80000000000001</v>
      </c>
      <c r="F234" t="s">
        <v>197</v>
      </c>
      <c r="G234" t="s">
        <v>94</v>
      </c>
      <c r="H234">
        <v>7.21</v>
      </c>
      <c r="I234" t="s">
        <v>198</v>
      </c>
    </row>
    <row r="235" spans="1:9" x14ac:dyDescent="0.25">
      <c r="A235" s="10">
        <v>45468</v>
      </c>
      <c r="B235" s="47">
        <v>21.336000000000002</v>
      </c>
      <c r="C235">
        <v>6.6</v>
      </c>
      <c r="D235">
        <v>5.88</v>
      </c>
      <c r="E235">
        <v>142.80000000000001</v>
      </c>
      <c r="F235" t="s">
        <v>197</v>
      </c>
      <c r="G235" t="s">
        <v>94</v>
      </c>
      <c r="H235">
        <v>7.22</v>
      </c>
      <c r="I235" t="s">
        <v>198</v>
      </c>
    </row>
    <row r="236" spans="1:9" x14ac:dyDescent="0.25">
      <c r="A236" s="10">
        <v>45468</v>
      </c>
      <c r="B236" s="47">
        <v>22.86</v>
      </c>
      <c r="C236">
        <v>6.6</v>
      </c>
      <c r="D236">
        <v>5.33</v>
      </c>
      <c r="E236">
        <v>142.9</v>
      </c>
      <c r="F236" t="s">
        <v>197</v>
      </c>
      <c r="G236" t="s">
        <v>94</v>
      </c>
      <c r="H236">
        <v>7</v>
      </c>
      <c r="I236" t="s">
        <v>198</v>
      </c>
    </row>
    <row r="237" spans="1:9" x14ac:dyDescent="0.25">
      <c r="A237" s="10">
        <v>45468</v>
      </c>
      <c r="B237" s="47">
        <v>24.384</v>
      </c>
      <c r="C237">
        <v>6.5</v>
      </c>
      <c r="D237">
        <v>4.4000000000000004</v>
      </c>
      <c r="E237">
        <v>146.80000000000001</v>
      </c>
      <c r="F237" t="s">
        <v>197</v>
      </c>
      <c r="G237" t="s">
        <v>94</v>
      </c>
      <c r="H237">
        <v>6.7</v>
      </c>
      <c r="I237" t="s">
        <v>198</v>
      </c>
    </row>
    <row r="238" spans="1:9" x14ac:dyDescent="0.25">
      <c r="A238" s="10">
        <v>45491</v>
      </c>
      <c r="B238">
        <v>1</v>
      </c>
      <c r="C238">
        <v>28.1</v>
      </c>
      <c r="D238">
        <v>7.14</v>
      </c>
      <c r="E238">
        <v>141.1</v>
      </c>
      <c r="F238" t="s">
        <v>197</v>
      </c>
      <c r="G238" t="s">
        <v>71</v>
      </c>
      <c r="H238">
        <v>8.3000000000000007</v>
      </c>
      <c r="I238" t="s">
        <v>201</v>
      </c>
    </row>
    <row r="239" spans="1:9" x14ac:dyDescent="0.25">
      <c r="A239" s="10">
        <v>45491</v>
      </c>
      <c r="B239">
        <v>2</v>
      </c>
      <c r="C239">
        <v>28.1</v>
      </c>
      <c r="D239">
        <v>7</v>
      </c>
      <c r="E239">
        <v>141.1</v>
      </c>
      <c r="F239" t="s">
        <v>197</v>
      </c>
      <c r="G239" t="s">
        <v>71</v>
      </c>
      <c r="H239">
        <v>8.3000000000000007</v>
      </c>
      <c r="I239" t="s">
        <v>201</v>
      </c>
    </row>
    <row r="240" spans="1:9" x14ac:dyDescent="0.25">
      <c r="A240" s="10">
        <v>45491</v>
      </c>
      <c r="B240">
        <v>3</v>
      </c>
      <c r="C240">
        <v>28.1</v>
      </c>
      <c r="D240">
        <v>6.9</v>
      </c>
      <c r="E240">
        <v>141.1</v>
      </c>
      <c r="F240" t="s">
        <v>197</v>
      </c>
      <c r="G240" t="s">
        <v>71</v>
      </c>
      <c r="H240">
        <v>8.26</v>
      </c>
      <c r="I240" t="s">
        <v>201</v>
      </c>
    </row>
    <row r="241" spans="1:9" x14ac:dyDescent="0.25">
      <c r="A241" s="10">
        <v>45491</v>
      </c>
      <c r="B241">
        <v>4.5</v>
      </c>
      <c r="C241">
        <v>27.2</v>
      </c>
      <c r="D241">
        <v>7.5</v>
      </c>
      <c r="E241">
        <v>141.1</v>
      </c>
      <c r="F241" t="s">
        <v>197</v>
      </c>
      <c r="G241" t="s">
        <v>71</v>
      </c>
      <c r="H241">
        <v>8.02</v>
      </c>
      <c r="I241" t="s">
        <v>201</v>
      </c>
    </row>
    <row r="242" spans="1:9" x14ac:dyDescent="0.25">
      <c r="A242" s="10">
        <v>45491</v>
      </c>
      <c r="B242">
        <v>6</v>
      </c>
      <c r="C242">
        <v>23.5</v>
      </c>
      <c r="D242">
        <v>8.27</v>
      </c>
      <c r="E242">
        <v>140.4</v>
      </c>
      <c r="F242" t="s">
        <v>197</v>
      </c>
      <c r="G242" t="s">
        <v>79</v>
      </c>
      <c r="H242">
        <v>7.79</v>
      </c>
      <c r="I242" t="s">
        <v>201</v>
      </c>
    </row>
    <row r="243" spans="1:9" x14ac:dyDescent="0.25">
      <c r="A243" s="10">
        <v>45491</v>
      </c>
      <c r="B243">
        <v>7.5</v>
      </c>
      <c r="C243">
        <v>16.5</v>
      </c>
      <c r="D243">
        <v>11.06</v>
      </c>
      <c r="E243">
        <v>138</v>
      </c>
      <c r="F243" t="s">
        <v>197</v>
      </c>
      <c r="G243" t="s">
        <v>79</v>
      </c>
      <c r="H243">
        <v>7.46</v>
      </c>
      <c r="I243" t="s">
        <v>201</v>
      </c>
    </row>
    <row r="244" spans="1:9" x14ac:dyDescent="0.25">
      <c r="A244" s="10">
        <v>45491</v>
      </c>
      <c r="B244">
        <v>9</v>
      </c>
      <c r="C244">
        <v>14.8</v>
      </c>
      <c r="D244">
        <v>11.46</v>
      </c>
      <c r="E244">
        <v>138.19999999999999</v>
      </c>
      <c r="F244" t="s">
        <v>197</v>
      </c>
      <c r="G244" t="s">
        <v>79</v>
      </c>
      <c r="H244">
        <v>7.51</v>
      </c>
      <c r="I244" t="s">
        <v>201</v>
      </c>
    </row>
    <row r="245" spans="1:9" x14ac:dyDescent="0.25">
      <c r="A245" s="10">
        <v>45491</v>
      </c>
      <c r="B245">
        <v>10.5</v>
      </c>
      <c r="C245">
        <v>10.8</v>
      </c>
      <c r="D245">
        <v>12.62</v>
      </c>
      <c r="E245">
        <v>139.9</v>
      </c>
      <c r="F245" t="s">
        <v>197</v>
      </c>
      <c r="G245" t="s">
        <v>79</v>
      </c>
      <c r="H245">
        <v>7.58</v>
      </c>
      <c r="I245" t="s">
        <v>201</v>
      </c>
    </row>
    <row r="246" spans="1:9" x14ac:dyDescent="0.25">
      <c r="A246" s="10">
        <v>45491</v>
      </c>
      <c r="B246">
        <v>12</v>
      </c>
      <c r="C246">
        <v>8.9</v>
      </c>
      <c r="D246">
        <v>11.35</v>
      </c>
      <c r="E246">
        <v>141.30000000000001</v>
      </c>
      <c r="F246" t="s">
        <v>197</v>
      </c>
      <c r="G246" t="s">
        <v>79</v>
      </c>
      <c r="H246">
        <v>7.56</v>
      </c>
      <c r="I246" t="s">
        <v>201</v>
      </c>
    </row>
    <row r="247" spans="1:9" x14ac:dyDescent="0.25">
      <c r="A247" s="10">
        <v>45491</v>
      </c>
      <c r="B247">
        <v>14</v>
      </c>
      <c r="C247">
        <v>8.1</v>
      </c>
      <c r="D247">
        <v>9.44</v>
      </c>
      <c r="E247">
        <v>141.6</v>
      </c>
      <c r="F247" t="s">
        <v>197</v>
      </c>
      <c r="G247" t="s">
        <v>94</v>
      </c>
      <c r="H247">
        <v>7.23</v>
      </c>
      <c r="I247" t="s">
        <v>201</v>
      </c>
    </row>
    <row r="248" spans="1:9" x14ac:dyDescent="0.25">
      <c r="A248" s="10">
        <v>45491</v>
      </c>
      <c r="B248">
        <v>15</v>
      </c>
      <c r="C248">
        <v>7.8</v>
      </c>
      <c r="D248">
        <v>8.8000000000000007</v>
      </c>
      <c r="E248">
        <v>141.30000000000001</v>
      </c>
      <c r="F248" t="s">
        <v>197</v>
      </c>
      <c r="G248" t="s">
        <v>94</v>
      </c>
      <c r="H248">
        <v>7.06</v>
      </c>
      <c r="I248" t="s">
        <v>201</v>
      </c>
    </row>
    <row r="249" spans="1:9" x14ac:dyDescent="0.25">
      <c r="A249" s="10">
        <v>45491</v>
      </c>
      <c r="B249">
        <v>17</v>
      </c>
      <c r="C249">
        <v>7.2</v>
      </c>
      <c r="D249">
        <v>7.65</v>
      </c>
      <c r="E249">
        <v>142.30000000000001</v>
      </c>
      <c r="F249" t="s">
        <v>197</v>
      </c>
      <c r="G249" t="s">
        <v>94</v>
      </c>
      <c r="H249">
        <v>7.19</v>
      </c>
      <c r="I249" t="s">
        <v>201</v>
      </c>
    </row>
    <row r="250" spans="1:9" x14ac:dyDescent="0.25">
      <c r="A250" s="10">
        <v>45491</v>
      </c>
      <c r="B250">
        <v>18</v>
      </c>
      <c r="C250">
        <v>7.2</v>
      </c>
      <c r="D250">
        <v>7.14</v>
      </c>
      <c r="E250">
        <v>142.80000000000001</v>
      </c>
      <c r="F250" t="s">
        <v>197</v>
      </c>
      <c r="G250" t="s">
        <v>94</v>
      </c>
      <c r="H250">
        <v>6.98</v>
      </c>
      <c r="I250" t="s">
        <v>201</v>
      </c>
    </row>
    <row r="251" spans="1:9" x14ac:dyDescent="0.25">
      <c r="A251" s="10">
        <v>45491</v>
      </c>
      <c r="B251">
        <v>20</v>
      </c>
      <c r="C251">
        <v>7</v>
      </c>
      <c r="D251">
        <v>5.83</v>
      </c>
      <c r="E251">
        <v>142.80000000000001</v>
      </c>
      <c r="F251" t="s">
        <v>197</v>
      </c>
      <c r="G251" t="s">
        <v>94</v>
      </c>
      <c r="H251">
        <v>6.8</v>
      </c>
      <c r="I251" t="s">
        <v>201</v>
      </c>
    </row>
    <row r="252" spans="1:9" x14ac:dyDescent="0.25">
      <c r="A252" s="10">
        <v>45491</v>
      </c>
      <c r="B252">
        <v>21</v>
      </c>
      <c r="C252">
        <v>7</v>
      </c>
      <c r="D252">
        <v>5.96</v>
      </c>
      <c r="E252">
        <v>142.69999999999999</v>
      </c>
      <c r="F252" t="s">
        <v>197</v>
      </c>
      <c r="G252" t="s">
        <v>94</v>
      </c>
      <c r="H252">
        <v>7.23</v>
      </c>
      <c r="I252" t="s">
        <v>201</v>
      </c>
    </row>
    <row r="253" spans="1:9" x14ac:dyDescent="0.25">
      <c r="A253" s="10">
        <v>45491</v>
      </c>
      <c r="B253">
        <v>23</v>
      </c>
      <c r="C253">
        <v>6.7</v>
      </c>
      <c r="D253">
        <v>4.62</v>
      </c>
      <c r="E253">
        <v>143.1</v>
      </c>
      <c r="F253" t="s">
        <v>197</v>
      </c>
      <c r="G253" t="s">
        <v>94</v>
      </c>
      <c r="H253">
        <v>6.8</v>
      </c>
      <c r="I253" t="s">
        <v>201</v>
      </c>
    </row>
    <row r="254" spans="1:9" x14ac:dyDescent="0.25">
      <c r="A254" s="10">
        <v>45525</v>
      </c>
      <c r="B254">
        <v>1</v>
      </c>
      <c r="C254">
        <v>23.4</v>
      </c>
      <c r="D254">
        <v>6.32</v>
      </c>
      <c r="E254">
        <v>136.30000000000001</v>
      </c>
      <c r="F254" t="s">
        <v>197</v>
      </c>
      <c r="G254" t="s">
        <v>71</v>
      </c>
      <c r="H254">
        <v>8.1999999999999993</v>
      </c>
      <c r="I254" t="s">
        <v>201</v>
      </c>
    </row>
    <row r="255" spans="1:9" x14ac:dyDescent="0.25">
      <c r="A255" s="10">
        <v>45525</v>
      </c>
      <c r="B255">
        <v>2</v>
      </c>
      <c r="C255">
        <v>23.4</v>
      </c>
      <c r="D255">
        <v>6.81</v>
      </c>
      <c r="E255">
        <v>136.30000000000001</v>
      </c>
      <c r="F255" t="s">
        <v>197</v>
      </c>
      <c r="G255" t="s">
        <v>71</v>
      </c>
      <c r="H255">
        <v>8.23</v>
      </c>
      <c r="I255" t="s">
        <v>201</v>
      </c>
    </row>
    <row r="256" spans="1:9" x14ac:dyDescent="0.25">
      <c r="A256" s="10">
        <v>45525</v>
      </c>
      <c r="B256">
        <v>3</v>
      </c>
      <c r="C256">
        <v>23.4</v>
      </c>
      <c r="D256">
        <v>7.14</v>
      </c>
      <c r="E256">
        <v>136.30000000000001</v>
      </c>
      <c r="F256" t="s">
        <v>197</v>
      </c>
      <c r="G256" t="s">
        <v>71</v>
      </c>
      <c r="H256">
        <v>8.23</v>
      </c>
      <c r="I256" t="s">
        <v>201</v>
      </c>
    </row>
    <row r="257" spans="1:9" x14ac:dyDescent="0.25">
      <c r="A257" s="10">
        <v>45525</v>
      </c>
      <c r="B257">
        <v>4.5</v>
      </c>
      <c r="C257">
        <v>23.4</v>
      </c>
      <c r="D257">
        <v>7.4</v>
      </c>
      <c r="E257">
        <v>136.30000000000001</v>
      </c>
      <c r="F257" t="s">
        <v>197</v>
      </c>
      <c r="G257" t="s">
        <v>71</v>
      </c>
      <c r="H257">
        <v>8.3000000000000007</v>
      </c>
      <c r="I257" t="s">
        <v>201</v>
      </c>
    </row>
    <row r="258" spans="1:9" x14ac:dyDescent="0.25">
      <c r="A258" s="10">
        <v>45525</v>
      </c>
      <c r="B258">
        <v>6</v>
      </c>
      <c r="C258">
        <v>23.4</v>
      </c>
      <c r="D258">
        <v>7.51</v>
      </c>
      <c r="E258">
        <v>136.30000000000001</v>
      </c>
      <c r="F258" t="s">
        <v>197</v>
      </c>
      <c r="G258" t="s">
        <v>71</v>
      </c>
      <c r="H258">
        <v>8.2899999999999991</v>
      </c>
      <c r="I258" t="s">
        <v>201</v>
      </c>
    </row>
    <row r="259" spans="1:9" x14ac:dyDescent="0.25">
      <c r="A259" s="10">
        <v>45525</v>
      </c>
      <c r="B259">
        <v>7.5</v>
      </c>
      <c r="C259">
        <v>20.3</v>
      </c>
      <c r="D259">
        <v>6.55</v>
      </c>
      <c r="E259">
        <v>139.1</v>
      </c>
      <c r="F259" t="s">
        <v>197</v>
      </c>
      <c r="G259" t="s">
        <v>79</v>
      </c>
      <c r="H259">
        <v>7.77</v>
      </c>
      <c r="I259" t="s">
        <v>201</v>
      </c>
    </row>
    <row r="260" spans="1:9" x14ac:dyDescent="0.25">
      <c r="A260" s="10">
        <v>45525</v>
      </c>
      <c r="B260">
        <v>9</v>
      </c>
      <c r="C260">
        <v>15.5</v>
      </c>
      <c r="D260">
        <v>8.17</v>
      </c>
      <c r="E260">
        <v>139.80000000000001</v>
      </c>
      <c r="F260" t="s">
        <v>197</v>
      </c>
      <c r="G260" t="s">
        <v>79</v>
      </c>
      <c r="H260">
        <v>7.3</v>
      </c>
      <c r="I260" t="s">
        <v>201</v>
      </c>
    </row>
    <row r="261" spans="1:9" x14ac:dyDescent="0.25">
      <c r="A261" s="10">
        <v>45525</v>
      </c>
      <c r="B261">
        <v>10.5</v>
      </c>
      <c r="C261">
        <v>12.2</v>
      </c>
      <c r="D261">
        <v>8.94</v>
      </c>
      <c r="E261">
        <v>140.1</v>
      </c>
      <c r="F261" t="s">
        <v>197</v>
      </c>
      <c r="G261" t="s">
        <v>79</v>
      </c>
      <c r="H261">
        <v>7.15</v>
      </c>
      <c r="I261" t="s">
        <v>201</v>
      </c>
    </row>
    <row r="262" spans="1:9" x14ac:dyDescent="0.25">
      <c r="A262" s="10">
        <v>45525</v>
      </c>
      <c r="B262">
        <v>12</v>
      </c>
      <c r="C262">
        <v>10.1</v>
      </c>
      <c r="D262">
        <v>8.8000000000000007</v>
      </c>
      <c r="E262">
        <v>142</v>
      </c>
      <c r="F262" t="s">
        <v>197</v>
      </c>
      <c r="G262" t="s">
        <v>79</v>
      </c>
      <c r="H262">
        <v>7.09</v>
      </c>
      <c r="I262" t="s">
        <v>201</v>
      </c>
    </row>
    <row r="263" spans="1:9" x14ac:dyDescent="0.25">
      <c r="A263" s="10">
        <v>45525</v>
      </c>
      <c r="B263">
        <v>14</v>
      </c>
      <c r="C263">
        <v>8.6</v>
      </c>
      <c r="D263">
        <v>7.1</v>
      </c>
      <c r="E263">
        <v>142.80000000000001</v>
      </c>
      <c r="F263" t="s">
        <v>197</v>
      </c>
      <c r="G263" t="s">
        <v>79</v>
      </c>
      <c r="H263">
        <v>6.91</v>
      </c>
      <c r="I263" t="s">
        <v>201</v>
      </c>
    </row>
    <row r="264" spans="1:9" x14ac:dyDescent="0.25">
      <c r="A264" s="10">
        <v>45525</v>
      </c>
      <c r="B264">
        <v>15</v>
      </c>
      <c r="C264">
        <v>7.5</v>
      </c>
      <c r="D264">
        <v>4.8499999999999996</v>
      </c>
      <c r="E264">
        <v>143.80000000000001</v>
      </c>
      <c r="F264" t="s">
        <v>197</v>
      </c>
      <c r="G264" t="s">
        <v>79</v>
      </c>
      <c r="H264">
        <v>6.78</v>
      </c>
      <c r="I264" t="s">
        <v>201</v>
      </c>
    </row>
    <row r="265" spans="1:9" x14ac:dyDescent="0.25">
      <c r="A265" s="10">
        <v>45525</v>
      </c>
      <c r="B265">
        <v>17</v>
      </c>
      <c r="C265">
        <v>7</v>
      </c>
      <c r="D265">
        <v>4.03</v>
      </c>
      <c r="E265">
        <v>143.6</v>
      </c>
      <c r="F265" t="s">
        <v>197</v>
      </c>
      <c r="G265" t="s">
        <v>94</v>
      </c>
      <c r="H265">
        <v>6.66</v>
      </c>
      <c r="I265" t="s">
        <v>201</v>
      </c>
    </row>
    <row r="266" spans="1:9" x14ac:dyDescent="0.25">
      <c r="A266" s="10">
        <v>45525</v>
      </c>
      <c r="B266">
        <v>18</v>
      </c>
      <c r="C266">
        <v>6.8</v>
      </c>
      <c r="D266">
        <v>3.37</v>
      </c>
      <c r="E266">
        <v>143.30000000000001</v>
      </c>
      <c r="F266" t="s">
        <v>197</v>
      </c>
      <c r="G266" t="s">
        <v>94</v>
      </c>
      <c r="H266">
        <v>6.68</v>
      </c>
      <c r="I266" t="s">
        <v>201</v>
      </c>
    </row>
    <row r="267" spans="1:9" x14ac:dyDescent="0.25">
      <c r="A267" s="10">
        <v>45525</v>
      </c>
      <c r="B267">
        <v>20</v>
      </c>
      <c r="C267">
        <v>6.8</v>
      </c>
      <c r="D267">
        <v>2.65</v>
      </c>
      <c r="E267">
        <v>144.30000000000001</v>
      </c>
      <c r="F267" t="s">
        <v>197</v>
      </c>
      <c r="G267" t="s">
        <v>94</v>
      </c>
      <c r="H267">
        <v>6.61</v>
      </c>
      <c r="I267" t="s">
        <v>201</v>
      </c>
    </row>
    <row r="268" spans="1:9" x14ac:dyDescent="0.25">
      <c r="A268" s="10">
        <v>45525</v>
      </c>
      <c r="B268">
        <v>21</v>
      </c>
      <c r="C268">
        <v>6.7</v>
      </c>
      <c r="D268" s="2">
        <v>2</v>
      </c>
      <c r="E268">
        <v>145.07</v>
      </c>
      <c r="F268" t="s">
        <v>197</v>
      </c>
      <c r="G268" t="s">
        <v>94</v>
      </c>
      <c r="H268">
        <v>6.73</v>
      </c>
      <c r="I268" t="s">
        <v>201</v>
      </c>
    </row>
    <row r="269" spans="1:9" x14ac:dyDescent="0.25">
      <c r="A269" s="10">
        <v>45559</v>
      </c>
      <c r="B269">
        <v>0</v>
      </c>
      <c r="C269">
        <v>22.1</v>
      </c>
      <c r="D269">
        <v>8.6300000000000008</v>
      </c>
      <c r="E269" t="s">
        <v>197</v>
      </c>
      <c r="F269" t="s">
        <v>197</v>
      </c>
      <c r="G269" t="s">
        <v>71</v>
      </c>
      <c r="H269" t="s">
        <v>197</v>
      </c>
    </row>
    <row r="270" spans="1:9" x14ac:dyDescent="0.25">
      <c r="A270" s="10">
        <v>45559</v>
      </c>
      <c r="B270">
        <v>1</v>
      </c>
      <c r="C270">
        <v>22.4</v>
      </c>
      <c r="D270">
        <v>8.59</v>
      </c>
      <c r="E270" t="s">
        <v>197</v>
      </c>
      <c r="F270" t="s">
        <v>197</v>
      </c>
      <c r="G270" t="s">
        <v>71</v>
      </c>
      <c r="H270" t="s">
        <v>197</v>
      </c>
    </row>
    <row r="271" spans="1:9" x14ac:dyDescent="0.25">
      <c r="A271" s="10">
        <v>45559</v>
      </c>
      <c r="B271">
        <v>2</v>
      </c>
      <c r="C271">
        <v>22.4</v>
      </c>
      <c r="D271">
        <v>8.59</v>
      </c>
      <c r="E271" t="s">
        <v>197</v>
      </c>
      <c r="F271" t="s">
        <v>197</v>
      </c>
      <c r="G271" t="s">
        <v>71</v>
      </c>
      <c r="H271" t="s">
        <v>197</v>
      </c>
    </row>
    <row r="272" spans="1:9" x14ac:dyDescent="0.25">
      <c r="A272" s="10">
        <v>45559</v>
      </c>
      <c r="B272">
        <v>3</v>
      </c>
      <c r="C272">
        <v>22.4</v>
      </c>
      <c r="D272">
        <v>8.58</v>
      </c>
      <c r="E272" t="s">
        <v>197</v>
      </c>
      <c r="F272" t="s">
        <v>197</v>
      </c>
      <c r="G272" t="s">
        <v>71</v>
      </c>
      <c r="H272" t="s">
        <v>197</v>
      </c>
    </row>
    <row r="273" spans="1:8" x14ac:dyDescent="0.25">
      <c r="A273" s="10">
        <v>45559</v>
      </c>
      <c r="B273">
        <v>4</v>
      </c>
      <c r="C273">
        <v>22.4</v>
      </c>
      <c r="D273">
        <v>8.58</v>
      </c>
      <c r="E273" t="s">
        <v>197</v>
      </c>
      <c r="F273" t="s">
        <v>197</v>
      </c>
      <c r="G273" t="s">
        <v>71</v>
      </c>
      <c r="H273" t="s">
        <v>197</v>
      </c>
    </row>
    <row r="274" spans="1:8" x14ac:dyDescent="0.25">
      <c r="A274" s="10">
        <v>45559</v>
      </c>
      <c r="B274">
        <v>5</v>
      </c>
      <c r="C274">
        <v>22.4</v>
      </c>
      <c r="D274">
        <v>8.57</v>
      </c>
      <c r="E274" t="s">
        <v>197</v>
      </c>
      <c r="F274" t="s">
        <v>197</v>
      </c>
      <c r="G274" t="s">
        <v>71</v>
      </c>
      <c r="H274" t="s">
        <v>197</v>
      </c>
    </row>
    <row r="275" spans="1:8" x14ac:dyDescent="0.25">
      <c r="A275" s="10">
        <v>45559</v>
      </c>
      <c r="B275">
        <v>6</v>
      </c>
      <c r="C275">
        <v>22.4</v>
      </c>
      <c r="D275">
        <v>8.5500000000000007</v>
      </c>
      <c r="E275" t="s">
        <v>197</v>
      </c>
      <c r="F275" t="s">
        <v>197</v>
      </c>
      <c r="G275" t="s">
        <v>71</v>
      </c>
      <c r="H275" t="s">
        <v>197</v>
      </c>
    </row>
    <row r="276" spans="1:8" x14ac:dyDescent="0.25">
      <c r="A276" s="10">
        <v>45559</v>
      </c>
      <c r="B276">
        <v>7</v>
      </c>
      <c r="C276">
        <v>22.4</v>
      </c>
      <c r="D276">
        <v>8.5500000000000007</v>
      </c>
      <c r="E276" t="s">
        <v>197</v>
      </c>
      <c r="F276" t="s">
        <v>197</v>
      </c>
      <c r="G276" t="s">
        <v>71</v>
      </c>
      <c r="H276" t="s">
        <v>197</v>
      </c>
    </row>
    <row r="277" spans="1:8" x14ac:dyDescent="0.25">
      <c r="A277" s="10">
        <v>45559</v>
      </c>
      <c r="B277">
        <v>8</v>
      </c>
      <c r="C277">
        <v>22.4</v>
      </c>
      <c r="D277">
        <v>8.52</v>
      </c>
      <c r="E277" t="s">
        <v>197</v>
      </c>
      <c r="F277" t="s">
        <v>197</v>
      </c>
      <c r="G277" t="s">
        <v>71</v>
      </c>
      <c r="H277" t="s">
        <v>197</v>
      </c>
    </row>
    <row r="278" spans="1:8" x14ac:dyDescent="0.25">
      <c r="A278" s="10">
        <v>45559</v>
      </c>
      <c r="B278">
        <v>9</v>
      </c>
      <c r="C278">
        <v>22.2</v>
      </c>
      <c r="D278">
        <v>7.35</v>
      </c>
      <c r="E278" t="s">
        <v>197</v>
      </c>
      <c r="F278" t="s">
        <v>197</v>
      </c>
      <c r="G278" t="s">
        <v>71</v>
      </c>
      <c r="H278" t="s">
        <v>197</v>
      </c>
    </row>
    <row r="279" spans="1:8" x14ac:dyDescent="0.25">
      <c r="A279" s="10">
        <v>45559</v>
      </c>
      <c r="B279">
        <v>10</v>
      </c>
      <c r="C279">
        <v>19.5</v>
      </c>
      <c r="D279" s="2">
        <v>5.4</v>
      </c>
      <c r="E279" t="s">
        <v>197</v>
      </c>
      <c r="F279" t="s">
        <v>197</v>
      </c>
      <c r="G279" t="s">
        <v>79</v>
      </c>
      <c r="H279" t="s">
        <v>197</v>
      </c>
    </row>
    <row r="280" spans="1:8" x14ac:dyDescent="0.25">
      <c r="A280" s="10">
        <v>45573</v>
      </c>
      <c r="B280" s="38">
        <v>0.9144000000000001</v>
      </c>
      <c r="C280">
        <v>18.8</v>
      </c>
      <c r="D280">
        <v>7</v>
      </c>
      <c r="E280">
        <v>137.69999999999999</v>
      </c>
      <c r="F280" t="s">
        <v>197</v>
      </c>
      <c r="G280" t="s">
        <v>71</v>
      </c>
      <c r="H280">
        <v>7.62</v>
      </c>
    </row>
    <row r="281" spans="1:8" x14ac:dyDescent="0.25">
      <c r="A281" s="10">
        <v>45573</v>
      </c>
      <c r="B281" s="38">
        <v>3.048</v>
      </c>
      <c r="C281">
        <v>18.8</v>
      </c>
      <c r="D281">
        <v>7.3</v>
      </c>
      <c r="E281">
        <v>137.80000000000001</v>
      </c>
      <c r="F281" t="s">
        <v>197</v>
      </c>
      <c r="G281" t="s">
        <v>71</v>
      </c>
      <c r="H281">
        <v>7.68</v>
      </c>
    </row>
    <row r="282" spans="1:8" x14ac:dyDescent="0.25">
      <c r="A282" s="10">
        <v>45573</v>
      </c>
      <c r="B282" s="38">
        <v>4.5720000000000001</v>
      </c>
      <c r="C282">
        <v>18.8</v>
      </c>
      <c r="D282">
        <v>7.14</v>
      </c>
      <c r="E282">
        <v>137.80000000000001</v>
      </c>
      <c r="F282" t="s">
        <v>197</v>
      </c>
      <c r="G282" t="s">
        <v>71</v>
      </c>
      <c r="H282">
        <v>7.7</v>
      </c>
    </row>
    <row r="283" spans="1:8" x14ac:dyDescent="0.25">
      <c r="A283" s="10">
        <v>45573</v>
      </c>
      <c r="B283" s="38">
        <v>6.0960000000000001</v>
      </c>
      <c r="C283">
        <v>18.8</v>
      </c>
      <c r="D283">
        <v>7.26</v>
      </c>
      <c r="E283">
        <v>137.80000000000001</v>
      </c>
      <c r="F283" t="s">
        <v>197</v>
      </c>
      <c r="G283" t="s">
        <v>71</v>
      </c>
      <c r="H283">
        <v>7.72</v>
      </c>
    </row>
    <row r="284" spans="1:8" x14ac:dyDescent="0.25">
      <c r="A284" s="10">
        <v>45573</v>
      </c>
      <c r="B284" s="38">
        <v>7.62</v>
      </c>
      <c r="C284">
        <v>18.7</v>
      </c>
      <c r="D284">
        <v>6.44</v>
      </c>
      <c r="E284">
        <v>137.80000000000001</v>
      </c>
      <c r="F284" t="s">
        <v>197</v>
      </c>
      <c r="G284" t="s">
        <v>71</v>
      </c>
      <c r="H284">
        <v>7.69</v>
      </c>
    </row>
    <row r="285" spans="1:8" x14ac:dyDescent="0.25">
      <c r="A285" s="10">
        <v>45573</v>
      </c>
      <c r="B285" s="38">
        <v>9.1440000000000001</v>
      </c>
      <c r="C285">
        <v>18.399999999999999</v>
      </c>
      <c r="D285">
        <v>6.27</v>
      </c>
      <c r="E285">
        <v>138.30000000000001</v>
      </c>
      <c r="F285" t="s">
        <v>197</v>
      </c>
      <c r="G285" t="s">
        <v>71</v>
      </c>
      <c r="H285">
        <v>7.54</v>
      </c>
    </row>
    <row r="286" spans="1:8" x14ac:dyDescent="0.25">
      <c r="A286" s="10">
        <v>45573</v>
      </c>
      <c r="B286" s="38">
        <v>10.668000000000001</v>
      </c>
      <c r="C286">
        <v>13.4</v>
      </c>
      <c r="D286">
        <v>5.03</v>
      </c>
      <c r="E286">
        <v>142.1</v>
      </c>
      <c r="F286" t="s">
        <v>197</v>
      </c>
      <c r="G286" t="s">
        <v>79</v>
      </c>
      <c r="H286">
        <v>7.05</v>
      </c>
    </row>
    <row r="287" spans="1:8" x14ac:dyDescent="0.25">
      <c r="A287" s="10">
        <v>45573</v>
      </c>
      <c r="B287" s="38">
        <v>12.192</v>
      </c>
      <c r="C287">
        <v>10.4</v>
      </c>
      <c r="D287">
        <v>4.83</v>
      </c>
      <c r="E287">
        <v>142.30000000000001</v>
      </c>
      <c r="F287" t="s">
        <v>197</v>
      </c>
      <c r="G287" t="s">
        <v>79</v>
      </c>
      <c r="H287">
        <v>6.67</v>
      </c>
    </row>
    <row r="288" spans="1:8" x14ac:dyDescent="0.25">
      <c r="A288" s="10">
        <v>45573</v>
      </c>
      <c r="B288" s="38">
        <v>13.716000000000001</v>
      </c>
      <c r="C288">
        <v>8.9</v>
      </c>
      <c r="D288">
        <v>3.4</v>
      </c>
      <c r="E288">
        <v>143.19999999999999</v>
      </c>
      <c r="F288" t="s">
        <v>197</v>
      </c>
      <c r="G288" t="s">
        <v>79</v>
      </c>
      <c r="H288">
        <v>6.53</v>
      </c>
    </row>
    <row r="289" spans="1:8" x14ac:dyDescent="0.25">
      <c r="A289" s="10">
        <v>45573</v>
      </c>
      <c r="B289" s="38">
        <v>15.24</v>
      </c>
      <c r="C289">
        <v>8</v>
      </c>
      <c r="D289">
        <v>2.21</v>
      </c>
      <c r="E289">
        <v>144</v>
      </c>
      <c r="F289" t="s">
        <v>197</v>
      </c>
      <c r="G289" t="s">
        <v>94</v>
      </c>
      <c r="H289">
        <v>6.45</v>
      </c>
    </row>
    <row r="290" spans="1:8" x14ac:dyDescent="0.25">
      <c r="A290" s="10">
        <v>45573</v>
      </c>
      <c r="B290" s="38">
        <v>16.763999999999999</v>
      </c>
      <c r="C290">
        <v>7.2</v>
      </c>
      <c r="D290">
        <v>1.76</v>
      </c>
      <c r="E290">
        <v>145</v>
      </c>
      <c r="F290" t="s">
        <v>197</v>
      </c>
      <c r="G290" t="s">
        <v>94</v>
      </c>
      <c r="H290">
        <v>6.46</v>
      </c>
    </row>
    <row r="291" spans="1:8" x14ac:dyDescent="0.25">
      <c r="A291" s="10">
        <v>45573</v>
      </c>
      <c r="B291" s="38">
        <v>18.288</v>
      </c>
      <c r="C291">
        <v>6.8</v>
      </c>
      <c r="D291">
        <v>1.46</v>
      </c>
      <c r="E291">
        <v>146.80000000000001</v>
      </c>
      <c r="F291" t="s">
        <v>197</v>
      </c>
      <c r="G291" t="s">
        <v>94</v>
      </c>
      <c r="H291">
        <v>6.52</v>
      </c>
    </row>
    <row r="292" spans="1:8" x14ac:dyDescent="0.25">
      <c r="A292" s="10">
        <v>45573</v>
      </c>
      <c r="B292" s="38">
        <v>19.812000000000001</v>
      </c>
      <c r="C292">
        <v>6.7</v>
      </c>
      <c r="D292">
        <v>1.1499999999999999</v>
      </c>
      <c r="E292">
        <v>147.30000000000001</v>
      </c>
      <c r="F292" t="s">
        <v>197</v>
      </c>
      <c r="G292" t="s">
        <v>94</v>
      </c>
      <c r="H292">
        <v>6.56</v>
      </c>
    </row>
    <row r="293" spans="1:8" x14ac:dyDescent="0.25">
      <c r="A293" s="10">
        <v>45573</v>
      </c>
      <c r="B293" s="38">
        <v>21.336000000000002</v>
      </c>
      <c r="C293">
        <v>6.6</v>
      </c>
      <c r="D293">
        <v>0.87</v>
      </c>
      <c r="E293">
        <v>146.4</v>
      </c>
      <c r="F293" t="s">
        <v>197</v>
      </c>
      <c r="G293" t="s">
        <v>94</v>
      </c>
      <c r="H293">
        <v>6.64</v>
      </c>
    </row>
    <row r="294" spans="1:8" x14ac:dyDescent="0.25">
      <c r="A294" s="10">
        <v>45573</v>
      </c>
      <c r="B294" s="38">
        <v>22.86</v>
      </c>
      <c r="C294">
        <v>6.5</v>
      </c>
      <c r="D294">
        <v>0.63</v>
      </c>
      <c r="E294">
        <v>176.9</v>
      </c>
      <c r="F294" t="s">
        <v>197</v>
      </c>
      <c r="G294" t="s">
        <v>94</v>
      </c>
      <c r="H294">
        <v>6.74</v>
      </c>
    </row>
  </sheetData>
  <sortState xmlns:xlrd2="http://schemas.microsoft.com/office/spreadsheetml/2017/richdata2" ref="A6:H221">
    <sortCondition ref="A6:A221"/>
    <sortCondition ref="B6:B221"/>
  </sortState>
  <phoneticPr fontId="6" type="noConversion"/>
  <pageMargins left="0.7" right="0.7" top="0.75" bottom="0.75" header="0.3" footer="0.3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A7304A-5D09-41EF-88D0-705BC571F6A6}">
  <dimension ref="A1:AH39"/>
  <sheetViews>
    <sheetView zoomScaleNormal="100" workbookViewId="0">
      <selection activeCell="I18" sqref="I18"/>
    </sheetView>
  </sheetViews>
  <sheetFormatPr defaultRowHeight="15" x14ac:dyDescent="0.25"/>
  <cols>
    <col min="1" max="1" width="11.85546875" bestFit="1" customWidth="1"/>
    <col min="2" max="2" width="10.85546875" customWidth="1"/>
    <col min="3" max="3" width="10.85546875" style="46" customWidth="1"/>
    <col min="5" max="5" width="12.85546875" customWidth="1"/>
    <col min="14" max="14" width="11" customWidth="1"/>
    <col min="15" max="15" width="9.42578125" bestFit="1" customWidth="1"/>
    <col min="17" max="17" width="9.85546875" bestFit="1" customWidth="1"/>
    <col min="18" max="18" width="9.7109375" bestFit="1" customWidth="1"/>
    <col min="19" max="19" width="10.42578125" customWidth="1"/>
    <col min="20" max="20" width="9.42578125" bestFit="1" customWidth="1"/>
    <col min="21" max="21" width="9.42578125" customWidth="1"/>
    <col min="22" max="22" width="9.85546875" bestFit="1" customWidth="1"/>
    <col min="23" max="24" width="9.42578125" customWidth="1"/>
    <col min="26" max="26" width="9.85546875" bestFit="1" customWidth="1"/>
    <col min="29" max="29" width="11.85546875" bestFit="1" customWidth="1"/>
    <col min="30" max="30" width="11.7109375" bestFit="1" customWidth="1"/>
    <col min="33" max="33" width="11.85546875" bestFit="1" customWidth="1"/>
    <col min="34" max="34" width="11.7109375" bestFit="1" customWidth="1"/>
  </cols>
  <sheetData>
    <row r="1" spans="1:34" x14ac:dyDescent="0.25">
      <c r="A1" s="55" t="s">
        <v>0</v>
      </c>
      <c r="B1" s="55" t="s">
        <v>194</v>
      </c>
      <c r="C1" s="80" t="s">
        <v>195</v>
      </c>
      <c r="D1" s="55" t="s">
        <v>53</v>
      </c>
      <c r="E1" s="55" t="s">
        <v>113</v>
      </c>
      <c r="F1" s="55" t="s">
        <v>90</v>
      </c>
      <c r="I1" s="55" t="s">
        <v>112</v>
      </c>
      <c r="J1" s="55"/>
      <c r="K1" s="55"/>
      <c r="L1" s="55"/>
    </row>
    <row r="2" spans="1:34" x14ac:dyDescent="0.25">
      <c r="A2" s="9">
        <v>44368</v>
      </c>
      <c r="B2">
        <v>6</v>
      </c>
      <c r="C2" s="46">
        <v>2021</v>
      </c>
      <c r="D2" t="s">
        <v>56</v>
      </c>
      <c r="E2">
        <v>6.4</v>
      </c>
      <c r="F2">
        <f>60-(14.41*(LN(E2)))</f>
        <v>33.250745958831324</v>
      </c>
      <c r="H2" s="55" t="s">
        <v>53</v>
      </c>
      <c r="I2" s="55" t="s">
        <v>114</v>
      </c>
      <c r="J2" s="55" t="s">
        <v>115</v>
      </c>
      <c r="K2" s="55" t="s">
        <v>90</v>
      </c>
      <c r="L2" s="55"/>
      <c r="N2" s="9">
        <v>44318</v>
      </c>
      <c r="O2" s="9">
        <v>44368</v>
      </c>
      <c r="P2" s="9">
        <v>44397</v>
      </c>
      <c r="Q2" s="9">
        <v>44439</v>
      </c>
      <c r="R2" s="9">
        <v>44468</v>
      </c>
      <c r="S2" s="9">
        <v>44683</v>
      </c>
      <c r="T2" s="9">
        <v>44737</v>
      </c>
      <c r="U2" s="9">
        <v>44767</v>
      </c>
      <c r="V2" s="9">
        <v>44802</v>
      </c>
      <c r="W2" s="9">
        <v>44840</v>
      </c>
      <c r="X2" s="9">
        <v>45055</v>
      </c>
      <c r="Y2" s="9">
        <v>45125</v>
      </c>
      <c r="Z2" s="9">
        <v>45197</v>
      </c>
      <c r="AA2" s="9">
        <v>45468</v>
      </c>
      <c r="AB2" s="9">
        <v>45491</v>
      </c>
      <c r="AC2" s="9">
        <v>45525</v>
      </c>
      <c r="AD2" s="9">
        <v>45559</v>
      </c>
    </row>
    <row r="3" spans="1:34" x14ac:dyDescent="0.25">
      <c r="A3" s="9">
        <v>44397</v>
      </c>
      <c r="B3">
        <v>7</v>
      </c>
      <c r="C3" s="46" t="s">
        <v>191</v>
      </c>
      <c r="D3" t="s">
        <v>56</v>
      </c>
      <c r="E3">
        <v>4.5999999999999996</v>
      </c>
      <c r="F3">
        <f>60-(14.41*(LN(E3)))</f>
        <v>38.009528666636342</v>
      </c>
      <c r="H3" t="s">
        <v>57</v>
      </c>
      <c r="I3">
        <v>2021</v>
      </c>
      <c r="J3">
        <f>AVERAGE(E18:E19)</f>
        <v>4.8</v>
      </c>
      <c r="K3">
        <f>60-(14.41*(LN(J3)))</f>
        <v>37.396244622861488</v>
      </c>
      <c r="M3" s="55" t="s">
        <v>57</v>
      </c>
      <c r="N3">
        <v>4.5</v>
      </c>
      <c r="P3">
        <v>4.5999999999999996</v>
      </c>
      <c r="Q3">
        <v>5</v>
      </c>
      <c r="R3">
        <v>4.9000000000000004</v>
      </c>
      <c r="S3">
        <v>5.2</v>
      </c>
      <c r="U3">
        <v>4.75</v>
      </c>
      <c r="V3">
        <v>4.5</v>
      </c>
      <c r="W3">
        <v>4.9000000000000004</v>
      </c>
      <c r="X3">
        <v>6.4</v>
      </c>
      <c r="Y3">
        <v>6.1</v>
      </c>
      <c r="Z3">
        <v>7.3</v>
      </c>
      <c r="AA3">
        <v>5.2</v>
      </c>
      <c r="AB3">
        <v>5.2</v>
      </c>
      <c r="AC3">
        <v>4</v>
      </c>
    </row>
    <row r="4" spans="1:34" x14ac:dyDescent="0.25">
      <c r="A4" s="9">
        <v>44439</v>
      </c>
      <c r="B4">
        <v>8</v>
      </c>
      <c r="C4" s="46" t="s">
        <v>191</v>
      </c>
      <c r="D4" t="s">
        <v>56</v>
      </c>
      <c r="E4">
        <v>3.5</v>
      </c>
      <c r="F4">
        <f>60-(14.41*(LN(E4)))</f>
        <v>41.947685623981741</v>
      </c>
      <c r="H4" t="s">
        <v>57</v>
      </c>
      <c r="I4">
        <v>2022</v>
      </c>
      <c r="J4">
        <f>AVERAGE(E23:E24)</f>
        <v>4.625</v>
      </c>
      <c r="K4">
        <f t="shared" ref="K4:K10" si="0">60-(14.41*(LN(J4)))</f>
        <v>37.931425494403157</v>
      </c>
      <c r="M4" s="55" t="s">
        <v>56</v>
      </c>
      <c r="O4">
        <v>6.4</v>
      </c>
      <c r="P4">
        <v>4.5999999999999996</v>
      </c>
      <c r="Q4">
        <v>3.5</v>
      </c>
      <c r="R4">
        <v>2.1</v>
      </c>
      <c r="T4">
        <v>6.4</v>
      </c>
      <c r="U4">
        <v>3.75</v>
      </c>
      <c r="V4">
        <v>5.75</v>
      </c>
      <c r="W4">
        <v>1.5</v>
      </c>
      <c r="Y4">
        <v>2.1</v>
      </c>
      <c r="Z4">
        <v>2.1</v>
      </c>
      <c r="AA4">
        <v>3</v>
      </c>
      <c r="AB4">
        <v>1.8</v>
      </c>
      <c r="AC4">
        <v>2.4</v>
      </c>
    </row>
    <row r="5" spans="1:34" x14ac:dyDescent="0.25">
      <c r="A5" s="9">
        <v>44468</v>
      </c>
      <c r="B5">
        <v>9</v>
      </c>
      <c r="C5" s="46" t="s">
        <v>191</v>
      </c>
      <c r="D5" t="s">
        <v>56</v>
      </c>
      <c r="E5">
        <v>2.1</v>
      </c>
      <c r="F5">
        <f>60-(14.41*(LN(E5)))</f>
        <v>49.308682862449672</v>
      </c>
      <c r="H5" t="s">
        <v>57</v>
      </c>
      <c r="I5">
        <v>2023</v>
      </c>
      <c r="J5">
        <f>E28</f>
        <v>6.1</v>
      </c>
      <c r="K5">
        <f t="shared" si="0"/>
        <v>33.942558807306781</v>
      </c>
      <c r="AH5" s="55" t="s">
        <v>196</v>
      </c>
    </row>
    <row r="6" spans="1:34" x14ac:dyDescent="0.25">
      <c r="A6" s="9"/>
      <c r="B6">
        <v>10</v>
      </c>
      <c r="C6" s="46" t="s">
        <v>191</v>
      </c>
      <c r="D6" t="s">
        <v>56</v>
      </c>
      <c r="H6" t="s">
        <v>57</v>
      </c>
      <c r="I6">
        <v>2024</v>
      </c>
      <c r="J6">
        <f>AVERAGE(E32:E34)</f>
        <v>4.8</v>
      </c>
      <c r="K6">
        <f t="shared" si="0"/>
        <v>37.396244622861488</v>
      </c>
    </row>
    <row r="7" spans="1:34" x14ac:dyDescent="0.25">
      <c r="A7" s="9">
        <v>44737</v>
      </c>
      <c r="B7">
        <v>6</v>
      </c>
      <c r="C7" s="46" t="s">
        <v>192</v>
      </c>
      <c r="D7" t="s">
        <v>56</v>
      </c>
      <c r="E7">
        <v>6.4</v>
      </c>
      <c r="F7">
        <f>60-(14.41*(LN(E7)))</f>
        <v>33.250745958831324</v>
      </c>
      <c r="H7" t="s">
        <v>56</v>
      </c>
      <c r="I7">
        <v>2021</v>
      </c>
      <c r="J7">
        <f>AVERAGE(E2:E4)</f>
        <v>4.833333333333333</v>
      </c>
      <c r="K7">
        <f t="shared" si="0"/>
        <v>37.296521041471181</v>
      </c>
    </row>
    <row r="8" spans="1:34" x14ac:dyDescent="0.25">
      <c r="A8" s="9">
        <v>44767</v>
      </c>
      <c r="B8">
        <v>7</v>
      </c>
      <c r="C8" s="46" t="s">
        <v>192</v>
      </c>
      <c r="D8" t="s">
        <v>56</v>
      </c>
      <c r="E8">
        <v>3.75</v>
      </c>
      <c r="F8">
        <f>60-(14.41*(LN(E8)))</f>
        <v>40.953498345854776</v>
      </c>
      <c r="H8" t="s">
        <v>56</v>
      </c>
      <c r="I8">
        <v>2022</v>
      </c>
      <c r="J8">
        <f>AVERAGE(E7:E9)</f>
        <v>5.3</v>
      </c>
      <c r="K8">
        <f t="shared" si="0"/>
        <v>35.968344715758121</v>
      </c>
    </row>
    <row r="9" spans="1:34" x14ac:dyDescent="0.25">
      <c r="A9" s="9">
        <v>44802</v>
      </c>
      <c r="B9">
        <v>8</v>
      </c>
      <c r="C9" s="46" t="s">
        <v>192</v>
      </c>
      <c r="D9" t="s">
        <v>56</v>
      </c>
      <c r="E9">
        <v>5.75</v>
      </c>
      <c r="F9">
        <f>60-(14.41*(LN(E9)))</f>
        <v>34.794030092198575</v>
      </c>
      <c r="H9" t="s">
        <v>56</v>
      </c>
      <c r="I9">
        <v>2023</v>
      </c>
      <c r="J9">
        <f>E13</f>
        <v>2.1</v>
      </c>
      <c r="K9">
        <f t="shared" si="0"/>
        <v>49.308682862449672</v>
      </c>
    </row>
    <row r="10" spans="1:34" x14ac:dyDescent="0.25">
      <c r="A10" s="9"/>
      <c r="B10">
        <v>9</v>
      </c>
      <c r="C10" s="46" t="s">
        <v>192</v>
      </c>
      <c r="D10" t="s">
        <v>56</v>
      </c>
      <c r="H10" t="s">
        <v>56</v>
      </c>
      <c r="I10">
        <v>2024</v>
      </c>
      <c r="J10">
        <f>AVERAGE(E36:E38)</f>
        <v>2.4</v>
      </c>
      <c r="K10">
        <f t="shared" si="0"/>
        <v>47.384495494730302</v>
      </c>
    </row>
    <row r="11" spans="1:34" x14ac:dyDescent="0.25">
      <c r="A11" s="9">
        <v>44840</v>
      </c>
      <c r="B11">
        <v>10</v>
      </c>
      <c r="C11" s="46" t="s">
        <v>192</v>
      </c>
      <c r="D11" t="s">
        <v>56</v>
      </c>
      <c r="E11">
        <v>1.5</v>
      </c>
      <c r="F11">
        <f>60-(14.41*(LN(E11)))</f>
        <v>54.15724779216135</v>
      </c>
    </row>
    <row r="12" spans="1:34" x14ac:dyDescent="0.25">
      <c r="A12" s="9"/>
      <c r="B12">
        <v>6</v>
      </c>
      <c r="C12" s="46" t="s">
        <v>193</v>
      </c>
      <c r="D12" t="s">
        <v>56</v>
      </c>
    </row>
    <row r="13" spans="1:34" x14ac:dyDescent="0.25">
      <c r="A13" s="9">
        <v>45125</v>
      </c>
      <c r="B13">
        <v>7</v>
      </c>
      <c r="C13" s="46" t="s">
        <v>193</v>
      </c>
      <c r="D13" t="s">
        <v>56</v>
      </c>
      <c r="E13">
        <v>2.1</v>
      </c>
      <c r="F13">
        <f>60-(14.41*(LN(E13)))</f>
        <v>49.308682862449672</v>
      </c>
    </row>
    <row r="14" spans="1:34" x14ac:dyDescent="0.25">
      <c r="A14" s="9"/>
      <c r="B14">
        <v>8</v>
      </c>
      <c r="C14" s="46" t="s">
        <v>193</v>
      </c>
      <c r="D14" t="s">
        <v>56</v>
      </c>
    </row>
    <row r="15" spans="1:34" x14ac:dyDescent="0.25">
      <c r="A15" s="9">
        <v>45197</v>
      </c>
      <c r="B15">
        <v>9</v>
      </c>
      <c r="C15" s="46" t="s">
        <v>193</v>
      </c>
      <c r="D15" t="s">
        <v>56</v>
      </c>
      <c r="E15">
        <v>2.1</v>
      </c>
      <c r="F15">
        <f>60-(14.41*(LN(E15)))</f>
        <v>49.308682862449672</v>
      </c>
    </row>
    <row r="16" spans="1:34" x14ac:dyDescent="0.25">
      <c r="A16" s="9"/>
      <c r="B16">
        <v>10</v>
      </c>
      <c r="C16" s="46" t="s">
        <v>193</v>
      </c>
      <c r="D16" t="s">
        <v>56</v>
      </c>
    </row>
    <row r="17" spans="1:34" x14ac:dyDescent="0.25">
      <c r="A17" s="9">
        <v>44318</v>
      </c>
      <c r="B17">
        <v>5</v>
      </c>
      <c r="C17" s="46">
        <v>2021</v>
      </c>
      <c r="D17" t="s">
        <v>57</v>
      </c>
      <c r="E17">
        <v>4.5</v>
      </c>
      <c r="F17">
        <f>60-(14.41*(LN(E17)))</f>
        <v>38.326244712453885</v>
      </c>
    </row>
    <row r="18" spans="1:34" x14ac:dyDescent="0.25">
      <c r="A18" s="9">
        <v>44397</v>
      </c>
      <c r="B18">
        <v>7</v>
      </c>
      <c r="C18" s="46" t="s">
        <v>191</v>
      </c>
      <c r="D18" t="s">
        <v>57</v>
      </c>
      <c r="E18">
        <v>4.5999999999999996</v>
      </c>
      <c r="F18">
        <f>60-(14.41*(LN(E18)))</f>
        <v>38.009528666636342</v>
      </c>
    </row>
    <row r="19" spans="1:34" x14ac:dyDescent="0.25">
      <c r="A19" s="9">
        <v>44439</v>
      </c>
      <c r="B19">
        <v>8</v>
      </c>
      <c r="C19" s="46" t="s">
        <v>191</v>
      </c>
      <c r="D19" t="s">
        <v>57</v>
      </c>
      <c r="E19">
        <v>5</v>
      </c>
      <c r="F19">
        <f>60-(14.41*(LN(E19)))</f>
        <v>36.807999681824612</v>
      </c>
    </row>
    <row r="20" spans="1:34" x14ac:dyDescent="0.25">
      <c r="A20" s="9">
        <v>44468</v>
      </c>
      <c r="B20">
        <v>9</v>
      </c>
      <c r="C20" s="46" t="s">
        <v>191</v>
      </c>
      <c r="D20" t="s">
        <v>57</v>
      </c>
      <c r="E20">
        <v>4.9000000000000004</v>
      </c>
      <c r="F20">
        <f>60-(14.41*(LN(E20)))</f>
        <v>37.09912069427007</v>
      </c>
    </row>
    <row r="21" spans="1:34" x14ac:dyDescent="0.25">
      <c r="A21" s="9"/>
      <c r="B21">
        <v>10</v>
      </c>
      <c r="C21" s="46" t="s">
        <v>191</v>
      </c>
    </row>
    <row r="22" spans="1:34" x14ac:dyDescent="0.25">
      <c r="A22" s="9">
        <v>44683</v>
      </c>
      <c r="B22">
        <v>5</v>
      </c>
      <c r="C22" s="46" t="s">
        <v>192</v>
      </c>
      <c r="D22" t="s">
        <v>57</v>
      </c>
      <c r="E22">
        <v>5.2</v>
      </c>
      <c r="F22">
        <f>60-(14.41*(LN(E22)))</f>
        <v>36.24282920528583</v>
      </c>
    </row>
    <row r="23" spans="1:34" x14ac:dyDescent="0.25">
      <c r="A23" s="9">
        <v>44767</v>
      </c>
      <c r="B23">
        <v>7</v>
      </c>
      <c r="C23" s="46" t="s">
        <v>192</v>
      </c>
      <c r="D23" t="s">
        <v>57</v>
      </c>
      <c r="E23">
        <v>4.75</v>
      </c>
      <c r="F23">
        <f>60-(14.41*(LN(E23)))</f>
        <v>37.547136053949217</v>
      </c>
      <c r="M23" s="85" t="s">
        <v>240</v>
      </c>
      <c r="N23" s="85"/>
      <c r="O23" s="85"/>
      <c r="AH23" s="55" t="s">
        <v>241</v>
      </c>
    </row>
    <row r="24" spans="1:34" x14ac:dyDescent="0.25">
      <c r="A24" s="9">
        <v>44802</v>
      </c>
      <c r="B24">
        <v>8</v>
      </c>
      <c r="C24" s="46" t="s">
        <v>192</v>
      </c>
      <c r="D24" t="s">
        <v>57</v>
      </c>
      <c r="E24">
        <v>4.5</v>
      </c>
      <c r="F24">
        <f>60-(14.41*(LN(E24)))</f>
        <v>38.326244712453885</v>
      </c>
    </row>
    <row r="25" spans="1:34" x14ac:dyDescent="0.25">
      <c r="A25" s="9"/>
      <c r="B25">
        <v>9</v>
      </c>
      <c r="C25" s="46" t="s">
        <v>192</v>
      </c>
    </row>
    <row r="26" spans="1:34" x14ac:dyDescent="0.25">
      <c r="A26" s="9">
        <v>44840</v>
      </c>
      <c r="B26">
        <v>10</v>
      </c>
      <c r="C26" s="46" t="s">
        <v>192</v>
      </c>
      <c r="D26" t="s">
        <v>57</v>
      </c>
      <c r="E26">
        <v>4.9000000000000004</v>
      </c>
      <c r="F26">
        <f>60-(14.41*(LN(E26)))</f>
        <v>37.09912069427007</v>
      </c>
    </row>
    <row r="27" spans="1:34" x14ac:dyDescent="0.25">
      <c r="A27" s="9">
        <v>45055</v>
      </c>
      <c r="B27">
        <v>5</v>
      </c>
      <c r="C27" s="46" t="s">
        <v>193</v>
      </c>
      <c r="D27" t="s">
        <v>57</v>
      </c>
      <c r="E27">
        <v>6.4</v>
      </c>
      <c r="F27">
        <f>60-(14.41*(LN(E27)))</f>
        <v>33.250745958831324</v>
      </c>
    </row>
    <row r="28" spans="1:34" x14ac:dyDescent="0.25">
      <c r="A28" s="9">
        <v>45125</v>
      </c>
      <c r="B28">
        <v>7</v>
      </c>
      <c r="C28" s="46" t="s">
        <v>193</v>
      </c>
      <c r="D28" t="s">
        <v>57</v>
      </c>
      <c r="E28">
        <v>6.1</v>
      </c>
      <c r="F28">
        <f>60-(14.41*(LN(E28)))</f>
        <v>33.942558807306781</v>
      </c>
    </row>
    <row r="29" spans="1:34" x14ac:dyDescent="0.25">
      <c r="A29" s="9"/>
      <c r="B29">
        <v>8</v>
      </c>
      <c r="C29" s="46" t="s">
        <v>193</v>
      </c>
    </row>
    <row r="30" spans="1:34" x14ac:dyDescent="0.25">
      <c r="A30" s="9">
        <v>45197</v>
      </c>
      <c r="B30">
        <v>9</v>
      </c>
      <c r="C30" s="46" t="s">
        <v>193</v>
      </c>
      <c r="D30" t="s">
        <v>57</v>
      </c>
      <c r="E30">
        <v>7.3</v>
      </c>
      <c r="F30">
        <f>60-(14.41*(LN(E30)))</f>
        <v>31.354730643095881</v>
      </c>
    </row>
    <row r="31" spans="1:34" x14ac:dyDescent="0.25">
      <c r="B31">
        <v>10</v>
      </c>
      <c r="C31" s="46" t="s">
        <v>193</v>
      </c>
    </row>
    <row r="32" spans="1:34" x14ac:dyDescent="0.25">
      <c r="A32" s="9" t="s">
        <v>200</v>
      </c>
      <c r="B32">
        <v>6</v>
      </c>
      <c r="C32" s="46" t="s">
        <v>199</v>
      </c>
      <c r="D32" t="s">
        <v>57</v>
      </c>
      <c r="E32">
        <v>5.2</v>
      </c>
      <c r="F32">
        <f>60-(14.41*(LN(E32)))</f>
        <v>36.24282920528583</v>
      </c>
    </row>
    <row r="33" spans="1:6" x14ac:dyDescent="0.25">
      <c r="A33" s="9" t="s">
        <v>169</v>
      </c>
      <c r="B33">
        <v>7</v>
      </c>
      <c r="C33" s="46" t="s">
        <v>199</v>
      </c>
      <c r="D33" t="s">
        <v>57</v>
      </c>
      <c r="E33">
        <v>5.2</v>
      </c>
      <c r="F33">
        <f>60-(14.41*(LN(E33)))</f>
        <v>36.24282920528583</v>
      </c>
    </row>
    <row r="34" spans="1:6" x14ac:dyDescent="0.25">
      <c r="A34" s="10" t="s">
        <v>202</v>
      </c>
      <c r="B34">
        <v>8</v>
      </c>
      <c r="C34" s="46" t="s">
        <v>199</v>
      </c>
      <c r="D34" t="s">
        <v>57</v>
      </c>
      <c r="E34">
        <v>4</v>
      </c>
      <c r="F34">
        <f>60-(14.41*(LN(E34)))</f>
        <v>40.023498256262371</v>
      </c>
    </row>
    <row r="35" spans="1:6" x14ac:dyDescent="0.25">
      <c r="A35" s="10" t="s">
        <v>219</v>
      </c>
      <c r="B35">
        <v>10</v>
      </c>
      <c r="C35" s="46" t="s">
        <v>199</v>
      </c>
      <c r="D35" t="s">
        <v>57</v>
      </c>
      <c r="E35">
        <v>4.9000000000000004</v>
      </c>
      <c r="F35">
        <f>60-(14.41*(LN(E35)))</f>
        <v>37.09912069427007</v>
      </c>
    </row>
    <row r="36" spans="1:6" x14ac:dyDescent="0.25">
      <c r="A36" s="9">
        <v>45468</v>
      </c>
      <c r="B36">
        <v>6</v>
      </c>
      <c r="C36" s="46" t="s">
        <v>199</v>
      </c>
      <c r="D36" t="s">
        <v>56</v>
      </c>
      <c r="E36">
        <v>3</v>
      </c>
      <c r="F36">
        <f t="shared" ref="F36:F39" si="1">60-(14.41*(LN(E36)))</f>
        <v>44.168996920292535</v>
      </c>
    </row>
    <row r="37" spans="1:6" x14ac:dyDescent="0.25">
      <c r="A37" s="9">
        <v>45491</v>
      </c>
      <c r="B37">
        <v>7</v>
      </c>
      <c r="C37" s="46" t="s">
        <v>199</v>
      </c>
      <c r="D37" t="s">
        <v>56</v>
      </c>
      <c r="E37">
        <v>1.8</v>
      </c>
      <c r="F37">
        <f t="shared" si="1"/>
        <v>51.529994158760466</v>
      </c>
    </row>
    <row r="38" spans="1:6" x14ac:dyDescent="0.25">
      <c r="A38" s="10">
        <v>45525</v>
      </c>
      <c r="B38">
        <v>8</v>
      </c>
      <c r="C38" s="46" t="s">
        <v>199</v>
      </c>
      <c r="D38" t="s">
        <v>56</v>
      </c>
      <c r="E38">
        <v>2.4</v>
      </c>
      <c r="F38">
        <f t="shared" si="1"/>
        <v>47.384495494730302</v>
      </c>
    </row>
    <row r="39" spans="1:6" x14ac:dyDescent="0.25">
      <c r="A39" s="1" t="s">
        <v>219</v>
      </c>
      <c r="B39">
        <v>10</v>
      </c>
      <c r="C39" s="46" t="s">
        <v>199</v>
      </c>
      <c r="D39" t="s">
        <v>56</v>
      </c>
      <c r="E39">
        <v>3</v>
      </c>
      <c r="F39">
        <f t="shared" si="1"/>
        <v>44.168996920292535</v>
      </c>
    </row>
  </sheetData>
  <sortState xmlns:xlrd2="http://schemas.microsoft.com/office/spreadsheetml/2017/richdata2" ref="A2:F30">
    <sortCondition ref="D2:D30"/>
    <sortCondition ref="C2:C30"/>
    <sortCondition ref="B2:B30"/>
  </sortState>
  <mergeCells count="1">
    <mergeCell ref="M23:O23"/>
  </mergeCells>
  <phoneticPr fontId="6" type="noConversion"/>
  <pageMargins left="0.7" right="0.7" top="0.75" bottom="0.75" header="0.3" footer="0.3"/>
  <ignoredErrors>
    <ignoredError sqref="C19" numberStoredAsText="1"/>
  </ignoredError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C4E4A2-735C-45C7-BFDF-BA2469DCDB2B}">
  <dimension ref="A1:AJ217"/>
  <sheetViews>
    <sheetView workbookViewId="0">
      <selection activeCell="L21" sqref="L21"/>
    </sheetView>
  </sheetViews>
  <sheetFormatPr defaultRowHeight="15" x14ac:dyDescent="0.25"/>
  <cols>
    <col min="3" max="3" width="10.42578125" bestFit="1" customWidth="1"/>
    <col min="4" max="5" width="10.42578125" customWidth="1"/>
    <col min="6" max="6" width="11.5703125" customWidth="1"/>
    <col min="7" max="7" width="16.140625" customWidth="1"/>
    <col min="10" max="10" width="10" customWidth="1"/>
    <col min="11" max="11" width="14.140625" customWidth="1"/>
  </cols>
  <sheetData>
    <row r="1" spans="1:36" s="44" customFormat="1" ht="45" x14ac:dyDescent="0.35">
      <c r="A1" s="44" t="s">
        <v>53</v>
      </c>
      <c r="B1" s="45" t="s">
        <v>1</v>
      </c>
      <c r="C1" s="45" t="s">
        <v>0</v>
      </c>
      <c r="D1" s="45" t="s">
        <v>167</v>
      </c>
      <c r="E1" s="45" t="s">
        <v>114</v>
      </c>
      <c r="F1" s="45" t="s">
        <v>14</v>
      </c>
      <c r="G1" s="45" t="s">
        <v>15</v>
      </c>
      <c r="H1" s="44" t="s">
        <v>174</v>
      </c>
      <c r="I1" s="44" t="s">
        <v>175</v>
      </c>
      <c r="AJ1" s="79">
        <v>2024</v>
      </c>
    </row>
    <row r="2" spans="1:36" ht="21" x14ac:dyDescent="0.35">
      <c r="A2" t="s">
        <v>56</v>
      </c>
      <c r="B2" t="s">
        <v>176</v>
      </c>
      <c r="C2" s="1">
        <v>44406</v>
      </c>
      <c r="D2" s="1" t="s">
        <v>169</v>
      </c>
      <c r="E2">
        <v>2021</v>
      </c>
      <c r="F2">
        <v>14</v>
      </c>
      <c r="G2">
        <v>10</v>
      </c>
      <c r="H2">
        <f t="shared" ref="H2:H33" si="0">F2*0.3048</f>
        <v>4.2671999999999999</v>
      </c>
      <c r="I2">
        <f t="shared" ref="I2:I33" si="1">G2*0.3048</f>
        <v>3.048</v>
      </c>
      <c r="K2" s="79" t="s">
        <v>56</v>
      </c>
    </row>
    <row r="3" spans="1:36" x14ac:dyDescent="0.25">
      <c r="A3" t="s">
        <v>56</v>
      </c>
      <c r="B3" t="s">
        <v>177</v>
      </c>
      <c r="C3" s="1">
        <v>44406</v>
      </c>
      <c r="D3" s="1" t="s">
        <v>169</v>
      </c>
      <c r="E3">
        <v>2021</v>
      </c>
      <c r="F3">
        <v>6</v>
      </c>
      <c r="G3">
        <v>6</v>
      </c>
      <c r="H3">
        <f t="shared" si="0"/>
        <v>1.8288000000000002</v>
      </c>
      <c r="I3">
        <f t="shared" si="1"/>
        <v>1.8288000000000002</v>
      </c>
    </row>
    <row r="4" spans="1:36" x14ac:dyDescent="0.25">
      <c r="A4" t="s">
        <v>56</v>
      </c>
      <c r="B4" t="s">
        <v>178</v>
      </c>
      <c r="C4" s="1">
        <v>44406</v>
      </c>
      <c r="D4" s="1" t="s">
        <v>169</v>
      </c>
      <c r="E4">
        <v>2021</v>
      </c>
      <c r="F4">
        <v>18</v>
      </c>
      <c r="G4">
        <v>20</v>
      </c>
      <c r="H4">
        <f t="shared" si="0"/>
        <v>5.4864000000000006</v>
      </c>
      <c r="I4">
        <f t="shared" si="1"/>
        <v>6.0960000000000001</v>
      </c>
    </row>
    <row r="5" spans="1:36" x14ac:dyDescent="0.25">
      <c r="A5" t="s">
        <v>56</v>
      </c>
      <c r="B5" t="s">
        <v>179</v>
      </c>
      <c r="C5" s="1">
        <v>44406</v>
      </c>
      <c r="D5" s="1" t="s">
        <v>169</v>
      </c>
      <c r="E5">
        <v>2021</v>
      </c>
      <c r="F5">
        <v>3</v>
      </c>
      <c r="G5">
        <v>3</v>
      </c>
      <c r="H5">
        <f t="shared" si="0"/>
        <v>0.9144000000000001</v>
      </c>
      <c r="I5">
        <f t="shared" si="1"/>
        <v>0.9144000000000001</v>
      </c>
    </row>
    <row r="6" spans="1:36" x14ac:dyDescent="0.25">
      <c r="A6" t="s">
        <v>56</v>
      </c>
      <c r="B6" t="s">
        <v>180</v>
      </c>
      <c r="C6" s="1">
        <v>44406</v>
      </c>
      <c r="D6" s="1" t="s">
        <v>169</v>
      </c>
      <c r="E6">
        <v>2021</v>
      </c>
      <c r="F6">
        <v>12</v>
      </c>
      <c r="G6">
        <v>10</v>
      </c>
      <c r="H6">
        <f t="shared" si="0"/>
        <v>3.6576000000000004</v>
      </c>
      <c r="I6">
        <f t="shared" si="1"/>
        <v>3.048</v>
      </c>
    </row>
    <row r="7" spans="1:36" x14ac:dyDescent="0.25">
      <c r="A7" t="s">
        <v>56</v>
      </c>
      <c r="B7" t="s">
        <v>181</v>
      </c>
      <c r="C7" s="1">
        <v>44406</v>
      </c>
      <c r="D7" s="1" t="s">
        <v>169</v>
      </c>
      <c r="E7">
        <v>2021</v>
      </c>
      <c r="F7">
        <v>3</v>
      </c>
      <c r="G7">
        <v>3</v>
      </c>
      <c r="H7">
        <f t="shared" si="0"/>
        <v>0.9144000000000001</v>
      </c>
      <c r="I7">
        <f t="shared" si="1"/>
        <v>0.9144000000000001</v>
      </c>
    </row>
    <row r="8" spans="1:36" x14ac:dyDescent="0.25">
      <c r="A8" t="s">
        <v>56</v>
      </c>
      <c r="B8" t="s">
        <v>176</v>
      </c>
      <c r="C8" s="1">
        <v>44768</v>
      </c>
      <c r="D8" s="1" t="s">
        <v>169</v>
      </c>
      <c r="E8">
        <v>2022</v>
      </c>
      <c r="F8">
        <v>9</v>
      </c>
      <c r="G8">
        <v>6</v>
      </c>
      <c r="H8">
        <f t="shared" si="0"/>
        <v>2.7432000000000003</v>
      </c>
      <c r="I8">
        <f t="shared" si="1"/>
        <v>1.8288000000000002</v>
      </c>
    </row>
    <row r="9" spans="1:36" x14ac:dyDescent="0.25">
      <c r="A9" t="s">
        <v>56</v>
      </c>
      <c r="B9" t="s">
        <v>177</v>
      </c>
      <c r="C9" s="1">
        <v>44768</v>
      </c>
      <c r="D9" s="1" t="s">
        <v>169</v>
      </c>
      <c r="E9">
        <v>2022</v>
      </c>
      <c r="F9">
        <v>9</v>
      </c>
      <c r="G9">
        <v>6</v>
      </c>
      <c r="H9">
        <f t="shared" si="0"/>
        <v>2.7432000000000003</v>
      </c>
      <c r="I9">
        <f t="shared" si="1"/>
        <v>1.8288000000000002</v>
      </c>
    </row>
    <row r="10" spans="1:36" x14ac:dyDescent="0.25">
      <c r="A10" t="s">
        <v>56</v>
      </c>
      <c r="B10" t="s">
        <v>178</v>
      </c>
      <c r="C10" s="1">
        <v>44768</v>
      </c>
      <c r="D10" s="1" t="s">
        <v>169</v>
      </c>
      <c r="E10">
        <v>2022</v>
      </c>
      <c r="F10">
        <v>9</v>
      </c>
      <c r="G10">
        <v>20</v>
      </c>
      <c r="H10">
        <f t="shared" si="0"/>
        <v>2.7432000000000003</v>
      </c>
      <c r="I10">
        <f t="shared" si="1"/>
        <v>6.0960000000000001</v>
      </c>
    </row>
    <row r="11" spans="1:36" x14ac:dyDescent="0.25">
      <c r="A11" t="s">
        <v>56</v>
      </c>
      <c r="B11" t="s">
        <v>179</v>
      </c>
      <c r="C11" s="1">
        <v>44768</v>
      </c>
      <c r="D11" s="1" t="s">
        <v>169</v>
      </c>
      <c r="E11">
        <v>2022</v>
      </c>
      <c r="F11">
        <v>3</v>
      </c>
      <c r="G11">
        <v>3</v>
      </c>
      <c r="H11">
        <f t="shared" si="0"/>
        <v>0.9144000000000001</v>
      </c>
      <c r="I11">
        <f t="shared" si="1"/>
        <v>0.9144000000000001</v>
      </c>
    </row>
    <row r="12" spans="1:36" x14ac:dyDescent="0.25">
      <c r="A12" t="s">
        <v>56</v>
      </c>
      <c r="B12" t="s">
        <v>180</v>
      </c>
      <c r="C12" s="1">
        <v>44768</v>
      </c>
      <c r="D12" s="1" t="s">
        <v>169</v>
      </c>
      <c r="E12">
        <v>2022</v>
      </c>
      <c r="F12">
        <v>3</v>
      </c>
      <c r="G12">
        <v>10</v>
      </c>
      <c r="H12">
        <f t="shared" si="0"/>
        <v>0.9144000000000001</v>
      </c>
      <c r="I12">
        <f t="shared" si="1"/>
        <v>3.048</v>
      </c>
    </row>
    <row r="13" spans="1:36" x14ac:dyDescent="0.25">
      <c r="A13" t="s">
        <v>56</v>
      </c>
      <c r="B13" t="s">
        <v>181</v>
      </c>
      <c r="C13" s="1">
        <v>44768</v>
      </c>
      <c r="D13" s="1" t="s">
        <v>169</v>
      </c>
      <c r="E13">
        <v>2022</v>
      </c>
      <c r="F13">
        <v>3</v>
      </c>
      <c r="G13">
        <v>3</v>
      </c>
      <c r="H13">
        <f t="shared" si="0"/>
        <v>0.9144000000000001</v>
      </c>
      <c r="I13">
        <f t="shared" si="1"/>
        <v>0.9144000000000001</v>
      </c>
    </row>
    <row r="14" spans="1:36" x14ac:dyDescent="0.25">
      <c r="A14" t="s">
        <v>56</v>
      </c>
      <c r="B14" t="s">
        <v>176</v>
      </c>
      <c r="C14" s="1">
        <v>45125</v>
      </c>
      <c r="D14" s="1" t="s">
        <v>169</v>
      </c>
      <c r="E14">
        <v>2023</v>
      </c>
      <c r="F14">
        <v>9</v>
      </c>
      <c r="G14">
        <v>6</v>
      </c>
      <c r="H14">
        <f t="shared" si="0"/>
        <v>2.7432000000000003</v>
      </c>
      <c r="I14">
        <f t="shared" si="1"/>
        <v>1.8288000000000002</v>
      </c>
    </row>
    <row r="15" spans="1:36" x14ac:dyDescent="0.25">
      <c r="A15" t="s">
        <v>56</v>
      </c>
      <c r="B15" t="s">
        <v>177</v>
      </c>
      <c r="C15" s="1">
        <v>45125</v>
      </c>
      <c r="D15" s="1" t="s">
        <v>169</v>
      </c>
      <c r="E15">
        <v>2023</v>
      </c>
      <c r="F15">
        <v>8</v>
      </c>
      <c r="G15">
        <v>6</v>
      </c>
      <c r="H15">
        <f t="shared" si="0"/>
        <v>2.4384000000000001</v>
      </c>
      <c r="I15">
        <f t="shared" si="1"/>
        <v>1.8288000000000002</v>
      </c>
    </row>
    <row r="16" spans="1:36" x14ac:dyDescent="0.25">
      <c r="A16" t="s">
        <v>56</v>
      </c>
      <c r="B16" t="s">
        <v>178</v>
      </c>
      <c r="C16" s="1">
        <v>45125</v>
      </c>
      <c r="D16" s="1" t="s">
        <v>169</v>
      </c>
      <c r="E16">
        <v>2023</v>
      </c>
      <c r="F16">
        <v>9</v>
      </c>
      <c r="G16">
        <v>20</v>
      </c>
      <c r="H16">
        <f t="shared" si="0"/>
        <v>2.7432000000000003</v>
      </c>
      <c r="I16">
        <f t="shared" si="1"/>
        <v>6.0960000000000001</v>
      </c>
    </row>
    <row r="17" spans="1:11" x14ac:dyDescent="0.25">
      <c r="A17" t="s">
        <v>56</v>
      </c>
      <c r="B17" t="s">
        <v>179</v>
      </c>
      <c r="C17" s="1">
        <v>45125</v>
      </c>
      <c r="D17" s="1" t="s">
        <v>169</v>
      </c>
      <c r="E17">
        <v>2023</v>
      </c>
      <c r="F17">
        <v>4</v>
      </c>
      <c r="G17">
        <v>3</v>
      </c>
      <c r="H17">
        <f t="shared" si="0"/>
        <v>1.2192000000000001</v>
      </c>
      <c r="I17">
        <f t="shared" si="1"/>
        <v>0.9144000000000001</v>
      </c>
    </row>
    <row r="18" spans="1:11" x14ac:dyDescent="0.25">
      <c r="A18" t="s">
        <v>56</v>
      </c>
      <c r="B18" t="s">
        <v>180</v>
      </c>
      <c r="C18" s="1">
        <v>45125</v>
      </c>
      <c r="D18" s="1" t="s">
        <v>169</v>
      </c>
      <c r="E18">
        <v>2023</v>
      </c>
      <c r="F18">
        <v>8</v>
      </c>
      <c r="G18">
        <v>10</v>
      </c>
      <c r="H18">
        <f t="shared" si="0"/>
        <v>2.4384000000000001</v>
      </c>
      <c r="I18">
        <f t="shared" si="1"/>
        <v>3.048</v>
      </c>
    </row>
    <row r="19" spans="1:11" x14ac:dyDescent="0.25">
      <c r="A19" t="s">
        <v>56</v>
      </c>
      <c r="B19" t="s">
        <v>181</v>
      </c>
      <c r="C19" s="1">
        <v>45125</v>
      </c>
      <c r="D19" s="1" t="s">
        <v>169</v>
      </c>
      <c r="E19">
        <v>2023</v>
      </c>
      <c r="F19">
        <v>4</v>
      </c>
      <c r="G19">
        <v>3</v>
      </c>
      <c r="H19">
        <f t="shared" si="0"/>
        <v>1.2192000000000001</v>
      </c>
      <c r="I19">
        <f t="shared" si="1"/>
        <v>0.9144000000000001</v>
      </c>
    </row>
    <row r="20" spans="1:11" x14ac:dyDescent="0.25">
      <c r="A20" t="s">
        <v>56</v>
      </c>
      <c r="B20" t="s">
        <v>176</v>
      </c>
      <c r="C20" s="1">
        <v>44372</v>
      </c>
      <c r="D20" s="1" t="s">
        <v>173</v>
      </c>
      <c r="E20">
        <v>2021</v>
      </c>
      <c r="F20">
        <v>8</v>
      </c>
      <c r="G20">
        <v>6</v>
      </c>
      <c r="H20">
        <f t="shared" si="0"/>
        <v>2.4384000000000001</v>
      </c>
      <c r="I20">
        <f t="shared" si="1"/>
        <v>1.8288000000000002</v>
      </c>
    </row>
    <row r="21" spans="1:11" ht="21" x14ac:dyDescent="0.35">
      <c r="A21" t="s">
        <v>56</v>
      </c>
      <c r="B21" t="s">
        <v>177</v>
      </c>
      <c r="C21" s="1">
        <v>44372</v>
      </c>
      <c r="D21" s="1" t="s">
        <v>173</v>
      </c>
      <c r="E21">
        <v>2021</v>
      </c>
      <c r="F21">
        <v>6</v>
      </c>
      <c r="G21">
        <v>6</v>
      </c>
      <c r="H21">
        <f t="shared" si="0"/>
        <v>1.8288000000000002</v>
      </c>
      <c r="I21">
        <f t="shared" si="1"/>
        <v>1.8288000000000002</v>
      </c>
      <c r="K21" s="79" t="s">
        <v>57</v>
      </c>
    </row>
    <row r="22" spans="1:11" x14ac:dyDescent="0.25">
      <c r="A22" t="s">
        <v>56</v>
      </c>
      <c r="B22" t="s">
        <v>178</v>
      </c>
      <c r="C22" s="1">
        <v>44372</v>
      </c>
      <c r="D22" s="1" t="s">
        <v>173</v>
      </c>
      <c r="E22">
        <v>2021</v>
      </c>
      <c r="F22">
        <v>21</v>
      </c>
      <c r="G22">
        <v>20</v>
      </c>
      <c r="H22">
        <f t="shared" si="0"/>
        <v>6.4008000000000003</v>
      </c>
      <c r="I22">
        <f t="shared" si="1"/>
        <v>6.0960000000000001</v>
      </c>
    </row>
    <row r="23" spans="1:11" x14ac:dyDescent="0.25">
      <c r="A23" t="s">
        <v>56</v>
      </c>
      <c r="B23" t="s">
        <v>179</v>
      </c>
      <c r="C23" s="1">
        <v>44372</v>
      </c>
      <c r="D23" s="1" t="s">
        <v>173</v>
      </c>
      <c r="E23">
        <v>2021</v>
      </c>
      <c r="F23">
        <v>3</v>
      </c>
      <c r="G23">
        <v>3</v>
      </c>
      <c r="H23">
        <f t="shared" si="0"/>
        <v>0.9144000000000001</v>
      </c>
      <c r="I23">
        <f t="shared" si="1"/>
        <v>0.9144000000000001</v>
      </c>
    </row>
    <row r="24" spans="1:11" x14ac:dyDescent="0.25">
      <c r="A24" t="s">
        <v>56</v>
      </c>
      <c r="B24" t="s">
        <v>180</v>
      </c>
      <c r="C24" s="1">
        <v>44372</v>
      </c>
      <c r="D24" s="1" t="s">
        <v>173</v>
      </c>
      <c r="E24">
        <v>2021</v>
      </c>
      <c r="F24">
        <v>10</v>
      </c>
      <c r="G24">
        <v>10</v>
      </c>
      <c r="H24">
        <f t="shared" si="0"/>
        <v>3.048</v>
      </c>
      <c r="I24">
        <f t="shared" si="1"/>
        <v>3.048</v>
      </c>
    </row>
    <row r="25" spans="1:11" x14ac:dyDescent="0.25">
      <c r="A25" t="s">
        <v>56</v>
      </c>
      <c r="B25" t="s">
        <v>181</v>
      </c>
      <c r="C25" s="1">
        <v>44372</v>
      </c>
      <c r="D25" s="1" t="s">
        <v>173</v>
      </c>
      <c r="E25">
        <v>2021</v>
      </c>
      <c r="F25">
        <v>3</v>
      </c>
      <c r="G25">
        <v>3</v>
      </c>
      <c r="H25">
        <f t="shared" si="0"/>
        <v>0.9144000000000001</v>
      </c>
      <c r="I25">
        <f t="shared" si="1"/>
        <v>0.9144000000000001</v>
      </c>
    </row>
    <row r="26" spans="1:11" x14ac:dyDescent="0.25">
      <c r="A26" t="s">
        <v>56</v>
      </c>
      <c r="B26" t="s">
        <v>176</v>
      </c>
      <c r="C26" s="1">
        <v>44740</v>
      </c>
      <c r="D26" s="1" t="s">
        <v>173</v>
      </c>
      <c r="E26">
        <v>2022</v>
      </c>
      <c r="F26">
        <v>6</v>
      </c>
      <c r="G26">
        <v>6</v>
      </c>
      <c r="H26">
        <f t="shared" si="0"/>
        <v>1.8288000000000002</v>
      </c>
      <c r="I26">
        <f t="shared" si="1"/>
        <v>1.8288000000000002</v>
      </c>
    </row>
    <row r="27" spans="1:11" x14ac:dyDescent="0.25">
      <c r="A27" t="s">
        <v>56</v>
      </c>
      <c r="B27" t="s">
        <v>177</v>
      </c>
      <c r="C27" s="1">
        <v>44740</v>
      </c>
      <c r="D27" s="1" t="s">
        <v>173</v>
      </c>
      <c r="E27">
        <v>2022</v>
      </c>
      <c r="F27">
        <v>6</v>
      </c>
      <c r="G27">
        <v>6</v>
      </c>
      <c r="H27">
        <f t="shared" si="0"/>
        <v>1.8288000000000002</v>
      </c>
      <c r="I27">
        <f t="shared" si="1"/>
        <v>1.8288000000000002</v>
      </c>
    </row>
    <row r="28" spans="1:11" x14ac:dyDescent="0.25">
      <c r="A28" t="s">
        <v>56</v>
      </c>
      <c r="B28" t="s">
        <v>178</v>
      </c>
      <c r="C28" s="1">
        <v>44740</v>
      </c>
      <c r="D28" s="1" t="s">
        <v>173</v>
      </c>
      <c r="E28">
        <v>2022</v>
      </c>
      <c r="F28">
        <v>21</v>
      </c>
      <c r="G28">
        <v>20</v>
      </c>
      <c r="H28">
        <f t="shared" si="0"/>
        <v>6.4008000000000003</v>
      </c>
      <c r="I28">
        <f t="shared" si="1"/>
        <v>6.0960000000000001</v>
      </c>
    </row>
    <row r="29" spans="1:11" x14ac:dyDescent="0.25">
      <c r="A29" t="s">
        <v>56</v>
      </c>
      <c r="B29" t="s">
        <v>179</v>
      </c>
      <c r="C29" s="1">
        <v>44740</v>
      </c>
      <c r="D29" s="1" t="s">
        <v>173</v>
      </c>
      <c r="E29">
        <v>2022</v>
      </c>
      <c r="F29">
        <v>3</v>
      </c>
      <c r="G29">
        <v>3</v>
      </c>
      <c r="H29">
        <f t="shared" si="0"/>
        <v>0.9144000000000001</v>
      </c>
      <c r="I29">
        <f t="shared" si="1"/>
        <v>0.9144000000000001</v>
      </c>
    </row>
    <row r="30" spans="1:11" x14ac:dyDescent="0.25">
      <c r="A30" t="s">
        <v>56</v>
      </c>
      <c r="B30" t="s">
        <v>180</v>
      </c>
      <c r="C30" s="1">
        <v>44740</v>
      </c>
      <c r="D30" s="1" t="s">
        <v>173</v>
      </c>
      <c r="E30">
        <v>2022</v>
      </c>
      <c r="F30">
        <v>15</v>
      </c>
      <c r="G30">
        <v>10</v>
      </c>
      <c r="H30">
        <f t="shared" si="0"/>
        <v>4.5720000000000001</v>
      </c>
      <c r="I30">
        <f t="shared" si="1"/>
        <v>3.048</v>
      </c>
    </row>
    <row r="31" spans="1:11" x14ac:dyDescent="0.25">
      <c r="A31" t="s">
        <v>56</v>
      </c>
      <c r="B31" t="s">
        <v>181</v>
      </c>
      <c r="C31" s="1">
        <v>44740</v>
      </c>
      <c r="D31" s="1" t="s">
        <v>173</v>
      </c>
      <c r="E31">
        <v>2022</v>
      </c>
      <c r="F31">
        <v>3</v>
      </c>
      <c r="G31">
        <v>3</v>
      </c>
      <c r="H31">
        <f t="shared" si="0"/>
        <v>0.9144000000000001</v>
      </c>
      <c r="I31">
        <f t="shared" si="1"/>
        <v>0.9144000000000001</v>
      </c>
    </row>
    <row r="32" spans="1:11" x14ac:dyDescent="0.25">
      <c r="A32" t="s">
        <v>56</v>
      </c>
      <c r="B32" t="s">
        <v>176</v>
      </c>
      <c r="C32" s="1">
        <v>44840</v>
      </c>
      <c r="D32" s="1" t="s">
        <v>172</v>
      </c>
      <c r="E32">
        <v>2022</v>
      </c>
      <c r="F32">
        <v>6</v>
      </c>
      <c r="G32">
        <v>6</v>
      </c>
      <c r="H32">
        <f t="shared" si="0"/>
        <v>1.8288000000000002</v>
      </c>
      <c r="I32">
        <f t="shared" si="1"/>
        <v>1.8288000000000002</v>
      </c>
    </row>
    <row r="33" spans="1:9" x14ac:dyDescent="0.25">
      <c r="A33" t="s">
        <v>56</v>
      </c>
      <c r="B33" t="s">
        <v>177</v>
      </c>
      <c r="C33" s="1">
        <v>44840</v>
      </c>
      <c r="D33" s="1" t="s">
        <v>172</v>
      </c>
      <c r="E33">
        <v>2022</v>
      </c>
      <c r="F33">
        <v>6</v>
      </c>
      <c r="G33">
        <v>6</v>
      </c>
      <c r="H33">
        <f t="shared" si="0"/>
        <v>1.8288000000000002</v>
      </c>
      <c r="I33">
        <f t="shared" si="1"/>
        <v>1.8288000000000002</v>
      </c>
    </row>
    <row r="34" spans="1:9" x14ac:dyDescent="0.25">
      <c r="A34" t="s">
        <v>56</v>
      </c>
      <c r="B34" t="s">
        <v>178</v>
      </c>
      <c r="C34" s="1">
        <v>44840</v>
      </c>
      <c r="D34" s="1" t="s">
        <v>172</v>
      </c>
      <c r="E34">
        <v>2022</v>
      </c>
      <c r="F34">
        <v>5</v>
      </c>
      <c r="G34">
        <v>20</v>
      </c>
      <c r="H34">
        <f t="shared" ref="H34:H65" si="2">F34*0.3048</f>
        <v>1.524</v>
      </c>
      <c r="I34">
        <f t="shared" ref="I34:I65" si="3">G34*0.3048</f>
        <v>6.0960000000000001</v>
      </c>
    </row>
    <row r="35" spans="1:9" x14ac:dyDescent="0.25">
      <c r="A35" t="s">
        <v>56</v>
      </c>
      <c r="B35" t="s">
        <v>179</v>
      </c>
      <c r="C35" s="1">
        <v>44840</v>
      </c>
      <c r="D35" s="1" t="s">
        <v>172</v>
      </c>
      <c r="E35">
        <v>2022</v>
      </c>
      <c r="F35">
        <v>4</v>
      </c>
      <c r="G35">
        <v>3</v>
      </c>
      <c r="H35">
        <f t="shared" si="2"/>
        <v>1.2192000000000001</v>
      </c>
      <c r="I35">
        <f t="shared" si="3"/>
        <v>0.9144000000000001</v>
      </c>
    </row>
    <row r="36" spans="1:9" x14ac:dyDescent="0.25">
      <c r="A36" t="s">
        <v>56</v>
      </c>
      <c r="B36" t="s">
        <v>180</v>
      </c>
      <c r="C36" s="1">
        <v>44840</v>
      </c>
      <c r="D36" s="1" t="s">
        <v>172</v>
      </c>
      <c r="E36">
        <v>2022</v>
      </c>
      <c r="F36">
        <v>5</v>
      </c>
      <c r="G36">
        <v>10</v>
      </c>
      <c r="H36">
        <f t="shared" si="2"/>
        <v>1.524</v>
      </c>
      <c r="I36">
        <f t="shared" si="3"/>
        <v>3.048</v>
      </c>
    </row>
    <row r="37" spans="1:9" x14ac:dyDescent="0.25">
      <c r="A37" t="s">
        <v>56</v>
      </c>
      <c r="B37" t="s">
        <v>181</v>
      </c>
      <c r="C37" s="1">
        <v>44840</v>
      </c>
      <c r="D37" s="1" t="s">
        <v>172</v>
      </c>
      <c r="E37">
        <v>2022</v>
      </c>
      <c r="F37">
        <v>6</v>
      </c>
      <c r="G37">
        <v>3</v>
      </c>
      <c r="H37">
        <f t="shared" si="2"/>
        <v>1.8288000000000002</v>
      </c>
      <c r="I37">
        <f t="shared" si="3"/>
        <v>0.9144000000000001</v>
      </c>
    </row>
    <row r="38" spans="1:9" x14ac:dyDescent="0.25">
      <c r="A38" t="s">
        <v>56</v>
      </c>
      <c r="B38" t="s">
        <v>176</v>
      </c>
      <c r="C38" s="1">
        <v>44468</v>
      </c>
      <c r="D38" s="1" t="s">
        <v>171</v>
      </c>
      <c r="E38">
        <v>2021</v>
      </c>
      <c r="F38">
        <v>7</v>
      </c>
      <c r="G38">
        <v>10</v>
      </c>
      <c r="H38">
        <f t="shared" si="2"/>
        <v>2.1335999999999999</v>
      </c>
      <c r="I38">
        <f t="shared" si="3"/>
        <v>3.048</v>
      </c>
    </row>
    <row r="39" spans="1:9" x14ac:dyDescent="0.25">
      <c r="A39" t="s">
        <v>56</v>
      </c>
      <c r="B39" t="s">
        <v>177</v>
      </c>
      <c r="C39" s="1">
        <v>44468</v>
      </c>
      <c r="D39" s="1" t="s">
        <v>171</v>
      </c>
      <c r="E39">
        <v>2021</v>
      </c>
      <c r="F39">
        <v>7</v>
      </c>
      <c r="G39">
        <v>6</v>
      </c>
      <c r="H39">
        <f t="shared" si="2"/>
        <v>2.1335999999999999</v>
      </c>
      <c r="I39">
        <f t="shared" si="3"/>
        <v>1.8288000000000002</v>
      </c>
    </row>
    <row r="40" spans="1:9" x14ac:dyDescent="0.25">
      <c r="A40" t="s">
        <v>56</v>
      </c>
      <c r="B40" t="s">
        <v>178</v>
      </c>
      <c r="C40" s="1">
        <v>44468</v>
      </c>
      <c r="D40" s="1" t="s">
        <v>171</v>
      </c>
      <c r="E40">
        <v>2021</v>
      </c>
      <c r="F40">
        <v>7</v>
      </c>
      <c r="G40">
        <v>20</v>
      </c>
      <c r="H40">
        <f t="shared" si="2"/>
        <v>2.1335999999999999</v>
      </c>
      <c r="I40">
        <f t="shared" si="3"/>
        <v>6.0960000000000001</v>
      </c>
    </row>
    <row r="41" spans="1:9" x14ac:dyDescent="0.25">
      <c r="A41" t="s">
        <v>56</v>
      </c>
      <c r="B41" t="s">
        <v>179</v>
      </c>
      <c r="C41" s="1">
        <v>44468</v>
      </c>
      <c r="D41" s="1" t="s">
        <v>171</v>
      </c>
      <c r="E41">
        <v>2021</v>
      </c>
      <c r="F41">
        <v>3</v>
      </c>
      <c r="G41">
        <v>3</v>
      </c>
      <c r="H41">
        <f t="shared" si="2"/>
        <v>0.9144000000000001</v>
      </c>
      <c r="I41">
        <f t="shared" si="3"/>
        <v>0.9144000000000001</v>
      </c>
    </row>
    <row r="42" spans="1:9" x14ac:dyDescent="0.25">
      <c r="A42" t="s">
        <v>56</v>
      </c>
      <c r="B42" t="s">
        <v>180</v>
      </c>
      <c r="C42" s="1">
        <v>44468</v>
      </c>
      <c r="D42" s="1" t="s">
        <v>171</v>
      </c>
      <c r="E42">
        <v>2021</v>
      </c>
      <c r="F42">
        <v>9</v>
      </c>
      <c r="G42">
        <v>10</v>
      </c>
      <c r="H42">
        <f t="shared" si="2"/>
        <v>2.7432000000000003</v>
      </c>
      <c r="I42">
        <f t="shared" si="3"/>
        <v>3.048</v>
      </c>
    </row>
    <row r="43" spans="1:9" x14ac:dyDescent="0.25">
      <c r="A43" t="s">
        <v>56</v>
      </c>
      <c r="B43" t="s">
        <v>181</v>
      </c>
      <c r="C43" s="1">
        <v>44468</v>
      </c>
      <c r="D43" s="1" t="s">
        <v>171</v>
      </c>
      <c r="E43">
        <v>2021</v>
      </c>
      <c r="F43">
        <v>3</v>
      </c>
      <c r="G43">
        <v>3</v>
      </c>
      <c r="H43">
        <f t="shared" si="2"/>
        <v>0.9144000000000001</v>
      </c>
      <c r="I43">
        <f t="shared" si="3"/>
        <v>0.9144000000000001</v>
      </c>
    </row>
    <row r="44" spans="1:9" x14ac:dyDescent="0.25">
      <c r="A44" t="s">
        <v>56</v>
      </c>
      <c r="B44" t="s">
        <v>176</v>
      </c>
      <c r="C44" s="1">
        <v>45197</v>
      </c>
      <c r="D44" s="1" t="s">
        <v>171</v>
      </c>
      <c r="E44">
        <v>2023</v>
      </c>
      <c r="F44">
        <v>7</v>
      </c>
      <c r="G44">
        <v>6</v>
      </c>
      <c r="H44">
        <f t="shared" si="2"/>
        <v>2.1335999999999999</v>
      </c>
      <c r="I44">
        <f t="shared" si="3"/>
        <v>1.8288000000000002</v>
      </c>
    </row>
    <row r="45" spans="1:9" x14ac:dyDescent="0.25">
      <c r="A45" t="s">
        <v>56</v>
      </c>
      <c r="B45" t="s">
        <v>177</v>
      </c>
      <c r="C45" s="1">
        <v>45197</v>
      </c>
      <c r="D45" s="1" t="s">
        <v>171</v>
      </c>
      <c r="E45">
        <v>2023</v>
      </c>
      <c r="F45">
        <v>9</v>
      </c>
      <c r="G45">
        <v>6</v>
      </c>
      <c r="H45">
        <f t="shared" si="2"/>
        <v>2.7432000000000003</v>
      </c>
      <c r="I45">
        <f t="shared" si="3"/>
        <v>1.8288000000000002</v>
      </c>
    </row>
    <row r="46" spans="1:9" x14ac:dyDescent="0.25">
      <c r="A46" t="s">
        <v>56</v>
      </c>
      <c r="B46" t="s">
        <v>178</v>
      </c>
      <c r="C46" s="1">
        <v>45197</v>
      </c>
      <c r="D46" s="1" t="s">
        <v>171</v>
      </c>
      <c r="E46">
        <v>2023</v>
      </c>
      <c r="F46">
        <v>7</v>
      </c>
      <c r="G46">
        <v>20</v>
      </c>
      <c r="H46">
        <f t="shared" si="2"/>
        <v>2.1335999999999999</v>
      </c>
      <c r="I46">
        <f t="shared" si="3"/>
        <v>6.0960000000000001</v>
      </c>
    </row>
    <row r="47" spans="1:9" x14ac:dyDescent="0.25">
      <c r="A47" t="s">
        <v>56</v>
      </c>
      <c r="B47" t="s">
        <v>179</v>
      </c>
      <c r="C47" s="1">
        <v>45197</v>
      </c>
      <c r="D47" s="1" t="s">
        <v>171</v>
      </c>
      <c r="E47">
        <v>2023</v>
      </c>
      <c r="F47">
        <v>3</v>
      </c>
      <c r="G47">
        <v>3</v>
      </c>
      <c r="H47">
        <f t="shared" si="2"/>
        <v>0.9144000000000001</v>
      </c>
      <c r="I47">
        <f t="shared" si="3"/>
        <v>0.9144000000000001</v>
      </c>
    </row>
    <row r="48" spans="1:9" x14ac:dyDescent="0.25">
      <c r="A48" t="s">
        <v>56</v>
      </c>
      <c r="B48" t="s">
        <v>180</v>
      </c>
      <c r="C48" s="1">
        <v>45197</v>
      </c>
      <c r="D48" s="1" t="s">
        <v>171</v>
      </c>
      <c r="E48">
        <v>2023</v>
      </c>
      <c r="F48">
        <v>7</v>
      </c>
      <c r="G48">
        <v>10</v>
      </c>
      <c r="H48">
        <f t="shared" si="2"/>
        <v>2.1335999999999999</v>
      </c>
      <c r="I48">
        <f t="shared" si="3"/>
        <v>3.048</v>
      </c>
    </row>
    <row r="49" spans="1:9" x14ac:dyDescent="0.25">
      <c r="A49" t="s">
        <v>56</v>
      </c>
      <c r="B49" t="s">
        <v>181</v>
      </c>
      <c r="C49" s="1">
        <v>45197</v>
      </c>
      <c r="D49" s="1" t="s">
        <v>171</v>
      </c>
      <c r="E49">
        <v>2023</v>
      </c>
      <c r="F49">
        <v>3</v>
      </c>
      <c r="G49">
        <v>3</v>
      </c>
      <c r="H49">
        <f t="shared" si="2"/>
        <v>0.9144000000000001</v>
      </c>
      <c r="I49">
        <f t="shared" si="3"/>
        <v>0.9144000000000001</v>
      </c>
    </row>
    <row r="50" spans="1:9" x14ac:dyDescent="0.25">
      <c r="A50" t="s">
        <v>57</v>
      </c>
      <c r="B50" t="s">
        <v>182</v>
      </c>
      <c r="C50" s="1">
        <v>44431</v>
      </c>
      <c r="D50" s="1" t="s">
        <v>170</v>
      </c>
      <c r="E50">
        <v>2021</v>
      </c>
      <c r="F50">
        <v>14</v>
      </c>
      <c r="G50">
        <v>70</v>
      </c>
      <c r="H50">
        <f t="shared" si="2"/>
        <v>4.2671999999999999</v>
      </c>
      <c r="I50">
        <f t="shared" si="3"/>
        <v>21.336000000000002</v>
      </c>
    </row>
    <row r="51" spans="1:9" x14ac:dyDescent="0.25">
      <c r="A51" t="s">
        <v>57</v>
      </c>
      <c r="B51" t="s">
        <v>183</v>
      </c>
      <c r="C51" s="1">
        <v>44431</v>
      </c>
      <c r="D51" s="1" t="s">
        <v>170</v>
      </c>
      <c r="E51">
        <v>2021</v>
      </c>
      <c r="F51">
        <v>16</v>
      </c>
      <c r="G51">
        <v>40</v>
      </c>
      <c r="H51">
        <f t="shared" si="2"/>
        <v>4.8768000000000002</v>
      </c>
      <c r="I51">
        <f t="shared" si="3"/>
        <v>12.192</v>
      </c>
    </row>
    <row r="52" spans="1:9" x14ac:dyDescent="0.25">
      <c r="A52" t="s">
        <v>57</v>
      </c>
      <c r="B52" t="s">
        <v>184</v>
      </c>
      <c r="C52" s="1">
        <v>44431</v>
      </c>
      <c r="D52" s="1" t="s">
        <v>170</v>
      </c>
      <c r="E52">
        <v>2021</v>
      </c>
      <c r="F52">
        <v>13</v>
      </c>
      <c r="G52">
        <v>30</v>
      </c>
      <c r="H52">
        <f t="shared" si="2"/>
        <v>3.9624000000000001</v>
      </c>
      <c r="I52">
        <f t="shared" si="3"/>
        <v>9.1440000000000001</v>
      </c>
    </row>
    <row r="53" spans="1:9" x14ac:dyDescent="0.25">
      <c r="A53" t="s">
        <v>57</v>
      </c>
      <c r="B53" t="s">
        <v>185</v>
      </c>
      <c r="C53" s="1">
        <v>44431</v>
      </c>
      <c r="D53" s="1" t="s">
        <v>170</v>
      </c>
      <c r="E53">
        <v>2021</v>
      </c>
      <c r="F53">
        <v>3</v>
      </c>
      <c r="G53">
        <v>3</v>
      </c>
      <c r="H53">
        <f t="shared" si="2"/>
        <v>0.9144000000000001</v>
      </c>
      <c r="I53">
        <f t="shared" si="3"/>
        <v>0.9144000000000001</v>
      </c>
    </row>
    <row r="54" spans="1:9" x14ac:dyDescent="0.25">
      <c r="A54" t="s">
        <v>57</v>
      </c>
      <c r="B54" t="s">
        <v>186</v>
      </c>
      <c r="C54" s="1">
        <v>44431</v>
      </c>
      <c r="D54" s="1" t="s">
        <v>170</v>
      </c>
      <c r="E54">
        <v>2021</v>
      </c>
      <c r="F54">
        <v>13</v>
      </c>
      <c r="G54">
        <v>20</v>
      </c>
      <c r="H54">
        <f t="shared" si="2"/>
        <v>3.9624000000000001</v>
      </c>
      <c r="I54">
        <f t="shared" si="3"/>
        <v>6.0960000000000001</v>
      </c>
    </row>
    <row r="55" spans="1:9" x14ac:dyDescent="0.25">
      <c r="A55" t="s">
        <v>57</v>
      </c>
      <c r="B55" t="s">
        <v>187</v>
      </c>
      <c r="C55" s="1">
        <v>44431</v>
      </c>
      <c r="D55" s="1" t="s">
        <v>170</v>
      </c>
      <c r="E55">
        <v>2021</v>
      </c>
      <c r="F55">
        <v>13</v>
      </c>
      <c r="G55">
        <v>10</v>
      </c>
      <c r="H55">
        <f t="shared" si="2"/>
        <v>3.9624000000000001</v>
      </c>
      <c r="I55">
        <f t="shared" si="3"/>
        <v>3.048</v>
      </c>
    </row>
    <row r="56" spans="1:9" x14ac:dyDescent="0.25">
      <c r="A56" t="s">
        <v>57</v>
      </c>
      <c r="B56" t="s">
        <v>188</v>
      </c>
      <c r="C56" s="1">
        <v>44431</v>
      </c>
      <c r="D56" s="1" t="s">
        <v>170</v>
      </c>
      <c r="E56">
        <v>2021</v>
      </c>
      <c r="F56">
        <v>14</v>
      </c>
      <c r="G56">
        <v>40</v>
      </c>
      <c r="H56">
        <f t="shared" si="2"/>
        <v>4.2671999999999999</v>
      </c>
      <c r="I56">
        <f t="shared" si="3"/>
        <v>12.192</v>
      </c>
    </row>
    <row r="57" spans="1:9" x14ac:dyDescent="0.25">
      <c r="A57" t="s">
        <v>57</v>
      </c>
      <c r="B57" t="s">
        <v>189</v>
      </c>
      <c r="C57" s="1">
        <v>44431</v>
      </c>
      <c r="D57" s="1" t="s">
        <v>170</v>
      </c>
      <c r="E57">
        <v>2021</v>
      </c>
      <c r="F57">
        <v>3</v>
      </c>
      <c r="G57">
        <v>3</v>
      </c>
      <c r="H57">
        <f t="shared" si="2"/>
        <v>0.9144000000000001</v>
      </c>
      <c r="I57">
        <f t="shared" si="3"/>
        <v>0.9144000000000001</v>
      </c>
    </row>
    <row r="58" spans="1:9" x14ac:dyDescent="0.25">
      <c r="A58" t="s">
        <v>57</v>
      </c>
      <c r="B58" t="s">
        <v>190</v>
      </c>
      <c r="C58" s="1">
        <v>44431</v>
      </c>
      <c r="D58" s="1" t="s">
        <v>170</v>
      </c>
      <c r="E58">
        <v>2021</v>
      </c>
      <c r="F58">
        <v>3</v>
      </c>
      <c r="G58">
        <v>3</v>
      </c>
      <c r="H58">
        <f t="shared" si="2"/>
        <v>0.9144000000000001</v>
      </c>
      <c r="I58">
        <f t="shared" si="3"/>
        <v>0.9144000000000001</v>
      </c>
    </row>
    <row r="59" spans="1:9" x14ac:dyDescent="0.25">
      <c r="A59" t="s">
        <v>57</v>
      </c>
      <c r="B59" t="s">
        <v>182</v>
      </c>
      <c r="C59" s="1">
        <v>44802</v>
      </c>
      <c r="D59" s="1" t="s">
        <v>170</v>
      </c>
      <c r="E59">
        <v>2022</v>
      </c>
      <c r="F59">
        <v>11</v>
      </c>
      <c r="G59">
        <v>70</v>
      </c>
      <c r="H59">
        <f t="shared" si="2"/>
        <v>3.3528000000000002</v>
      </c>
      <c r="I59">
        <f t="shared" si="3"/>
        <v>21.336000000000002</v>
      </c>
    </row>
    <row r="60" spans="1:9" x14ac:dyDescent="0.25">
      <c r="A60" t="s">
        <v>57</v>
      </c>
      <c r="B60" t="s">
        <v>183</v>
      </c>
      <c r="C60" s="1">
        <v>44802</v>
      </c>
      <c r="D60" s="1" t="s">
        <v>170</v>
      </c>
      <c r="E60">
        <v>2022</v>
      </c>
      <c r="F60">
        <v>12</v>
      </c>
      <c r="G60">
        <v>30</v>
      </c>
      <c r="H60">
        <f t="shared" si="2"/>
        <v>3.6576000000000004</v>
      </c>
      <c r="I60">
        <f t="shared" si="3"/>
        <v>9.1440000000000001</v>
      </c>
    </row>
    <row r="61" spans="1:9" x14ac:dyDescent="0.25">
      <c r="A61" t="s">
        <v>57</v>
      </c>
      <c r="B61" t="s">
        <v>184</v>
      </c>
      <c r="C61" s="1">
        <v>44802</v>
      </c>
      <c r="D61" s="1" t="s">
        <v>170</v>
      </c>
      <c r="E61">
        <v>2022</v>
      </c>
      <c r="F61">
        <v>14</v>
      </c>
      <c r="G61">
        <v>20</v>
      </c>
      <c r="H61">
        <f t="shared" si="2"/>
        <v>4.2671999999999999</v>
      </c>
      <c r="I61">
        <f t="shared" si="3"/>
        <v>6.0960000000000001</v>
      </c>
    </row>
    <row r="62" spans="1:9" x14ac:dyDescent="0.25">
      <c r="A62" t="s">
        <v>57</v>
      </c>
      <c r="B62" t="s">
        <v>185</v>
      </c>
      <c r="C62" s="1">
        <v>44802</v>
      </c>
      <c r="D62" s="1" t="s">
        <v>170</v>
      </c>
      <c r="E62">
        <v>2022</v>
      </c>
      <c r="F62">
        <v>3</v>
      </c>
      <c r="G62">
        <v>3</v>
      </c>
      <c r="H62">
        <f t="shared" si="2"/>
        <v>0.9144000000000001</v>
      </c>
      <c r="I62">
        <f t="shared" si="3"/>
        <v>0.9144000000000001</v>
      </c>
    </row>
    <row r="63" spans="1:9" x14ac:dyDescent="0.25">
      <c r="A63" t="s">
        <v>57</v>
      </c>
      <c r="B63" t="s">
        <v>186</v>
      </c>
      <c r="C63" s="1">
        <v>44802</v>
      </c>
      <c r="D63" s="1" t="s">
        <v>170</v>
      </c>
      <c r="E63">
        <v>2022</v>
      </c>
      <c r="F63">
        <v>14</v>
      </c>
      <c r="G63">
        <v>20</v>
      </c>
      <c r="H63">
        <f t="shared" si="2"/>
        <v>4.2671999999999999</v>
      </c>
      <c r="I63">
        <f t="shared" si="3"/>
        <v>6.0960000000000001</v>
      </c>
    </row>
    <row r="64" spans="1:9" x14ac:dyDescent="0.25">
      <c r="A64" t="s">
        <v>57</v>
      </c>
      <c r="B64" t="s">
        <v>187</v>
      </c>
      <c r="C64" s="1">
        <v>44802</v>
      </c>
      <c r="D64" s="1" t="s">
        <v>170</v>
      </c>
      <c r="E64">
        <v>2022</v>
      </c>
      <c r="F64">
        <v>13</v>
      </c>
      <c r="G64">
        <v>6</v>
      </c>
      <c r="H64">
        <f t="shared" si="2"/>
        <v>3.9624000000000001</v>
      </c>
      <c r="I64">
        <f t="shared" si="3"/>
        <v>1.8288000000000002</v>
      </c>
    </row>
    <row r="65" spans="1:9" x14ac:dyDescent="0.25">
      <c r="A65" t="s">
        <v>57</v>
      </c>
      <c r="B65" t="s">
        <v>188</v>
      </c>
      <c r="C65" s="1">
        <v>44802</v>
      </c>
      <c r="D65" s="1" t="s">
        <v>170</v>
      </c>
      <c r="E65">
        <v>2022</v>
      </c>
      <c r="F65">
        <v>13</v>
      </c>
      <c r="G65">
        <v>60</v>
      </c>
      <c r="H65">
        <f t="shared" si="2"/>
        <v>3.9624000000000001</v>
      </c>
      <c r="I65">
        <f t="shared" si="3"/>
        <v>18.288</v>
      </c>
    </row>
    <row r="66" spans="1:9" x14ac:dyDescent="0.25">
      <c r="A66" t="s">
        <v>57</v>
      </c>
      <c r="B66" t="s">
        <v>189</v>
      </c>
      <c r="C66" s="1">
        <v>44802</v>
      </c>
      <c r="D66" s="1" t="s">
        <v>170</v>
      </c>
      <c r="E66">
        <v>2022</v>
      </c>
      <c r="F66">
        <v>3</v>
      </c>
      <c r="G66">
        <v>3</v>
      </c>
      <c r="H66">
        <f t="shared" ref="H66:H86" si="4">F66*0.3048</f>
        <v>0.9144000000000001</v>
      </c>
      <c r="I66">
        <f t="shared" ref="I66:I86" si="5">G66*0.3048</f>
        <v>0.9144000000000001</v>
      </c>
    </row>
    <row r="67" spans="1:9" x14ac:dyDescent="0.25">
      <c r="A67" t="s">
        <v>57</v>
      </c>
      <c r="B67" t="s">
        <v>190</v>
      </c>
      <c r="C67" s="1">
        <v>44802</v>
      </c>
      <c r="D67" s="1" t="s">
        <v>170</v>
      </c>
      <c r="E67">
        <v>2022</v>
      </c>
      <c r="F67">
        <v>3</v>
      </c>
      <c r="G67">
        <v>3</v>
      </c>
      <c r="H67">
        <f t="shared" si="4"/>
        <v>0.9144000000000001</v>
      </c>
      <c r="I67">
        <f t="shared" si="5"/>
        <v>0.9144000000000001</v>
      </c>
    </row>
    <row r="68" spans="1:9" x14ac:dyDescent="0.25">
      <c r="A68" t="s">
        <v>57</v>
      </c>
      <c r="B68" t="s">
        <v>182</v>
      </c>
      <c r="C68" s="1">
        <v>44396</v>
      </c>
      <c r="D68" s="1" t="s">
        <v>169</v>
      </c>
      <c r="E68">
        <v>2021</v>
      </c>
      <c r="F68">
        <v>20</v>
      </c>
      <c r="G68">
        <v>70</v>
      </c>
      <c r="H68">
        <f t="shared" si="4"/>
        <v>6.0960000000000001</v>
      </c>
      <c r="I68">
        <f t="shared" si="5"/>
        <v>21.336000000000002</v>
      </c>
    </row>
    <row r="69" spans="1:9" x14ac:dyDescent="0.25">
      <c r="A69" t="s">
        <v>57</v>
      </c>
      <c r="B69" t="s">
        <v>183</v>
      </c>
      <c r="C69" s="1">
        <v>44396</v>
      </c>
      <c r="D69" s="1" t="s">
        <v>169</v>
      </c>
      <c r="E69">
        <v>2021</v>
      </c>
      <c r="F69">
        <v>19</v>
      </c>
      <c r="G69">
        <v>40</v>
      </c>
      <c r="H69">
        <f t="shared" si="4"/>
        <v>5.7911999999999999</v>
      </c>
      <c r="I69">
        <f t="shared" si="5"/>
        <v>12.192</v>
      </c>
    </row>
    <row r="70" spans="1:9" x14ac:dyDescent="0.25">
      <c r="A70" t="s">
        <v>57</v>
      </c>
      <c r="B70" t="s">
        <v>184</v>
      </c>
      <c r="C70" s="1">
        <v>44396</v>
      </c>
      <c r="D70" s="1" t="s">
        <v>169</v>
      </c>
      <c r="E70">
        <v>2021</v>
      </c>
      <c r="F70">
        <v>19</v>
      </c>
      <c r="G70">
        <v>20</v>
      </c>
      <c r="H70">
        <f t="shared" si="4"/>
        <v>5.7911999999999999</v>
      </c>
      <c r="I70">
        <f t="shared" si="5"/>
        <v>6.0960000000000001</v>
      </c>
    </row>
    <row r="71" spans="1:9" x14ac:dyDescent="0.25">
      <c r="A71" t="s">
        <v>57</v>
      </c>
      <c r="B71" t="s">
        <v>185</v>
      </c>
      <c r="C71" s="1">
        <v>44396</v>
      </c>
      <c r="D71" s="1" t="s">
        <v>169</v>
      </c>
      <c r="E71">
        <v>2021</v>
      </c>
      <c r="F71">
        <v>3</v>
      </c>
      <c r="G71">
        <v>3</v>
      </c>
      <c r="H71">
        <f t="shared" si="4"/>
        <v>0.9144000000000001</v>
      </c>
      <c r="I71">
        <f t="shared" si="5"/>
        <v>0.9144000000000001</v>
      </c>
    </row>
    <row r="72" spans="1:9" x14ac:dyDescent="0.25">
      <c r="A72" t="s">
        <v>57</v>
      </c>
      <c r="B72" t="s">
        <v>186</v>
      </c>
      <c r="C72" s="1">
        <v>44396</v>
      </c>
      <c r="D72" s="1" t="s">
        <v>169</v>
      </c>
      <c r="E72">
        <v>2021</v>
      </c>
      <c r="F72">
        <v>18</v>
      </c>
      <c r="G72">
        <v>20</v>
      </c>
      <c r="H72">
        <f t="shared" si="4"/>
        <v>5.4864000000000006</v>
      </c>
      <c r="I72">
        <f t="shared" si="5"/>
        <v>6.0960000000000001</v>
      </c>
    </row>
    <row r="73" spans="1:9" x14ac:dyDescent="0.25">
      <c r="A73" t="s">
        <v>57</v>
      </c>
      <c r="B73" t="s">
        <v>187</v>
      </c>
      <c r="C73" s="1">
        <v>44396</v>
      </c>
      <c r="D73" s="1" t="s">
        <v>169</v>
      </c>
      <c r="E73">
        <v>2021</v>
      </c>
      <c r="F73">
        <v>10</v>
      </c>
      <c r="G73">
        <v>10</v>
      </c>
      <c r="H73">
        <f t="shared" si="4"/>
        <v>3.048</v>
      </c>
      <c r="I73">
        <f t="shared" si="5"/>
        <v>3.048</v>
      </c>
    </row>
    <row r="74" spans="1:9" x14ac:dyDescent="0.25">
      <c r="A74" t="s">
        <v>57</v>
      </c>
      <c r="B74" t="s">
        <v>188</v>
      </c>
      <c r="C74" s="1">
        <v>44396</v>
      </c>
      <c r="D74" s="1" t="s">
        <v>169</v>
      </c>
      <c r="E74">
        <v>2021</v>
      </c>
      <c r="F74">
        <v>20</v>
      </c>
      <c r="G74">
        <v>50</v>
      </c>
      <c r="H74">
        <f t="shared" si="4"/>
        <v>6.0960000000000001</v>
      </c>
      <c r="I74">
        <f t="shared" si="5"/>
        <v>15.24</v>
      </c>
    </row>
    <row r="75" spans="1:9" x14ac:dyDescent="0.25">
      <c r="A75" t="s">
        <v>57</v>
      </c>
      <c r="B75" t="s">
        <v>189</v>
      </c>
      <c r="C75" s="1">
        <v>44396</v>
      </c>
      <c r="D75" s="1" t="s">
        <v>169</v>
      </c>
      <c r="E75">
        <v>2021</v>
      </c>
      <c r="F75">
        <v>3</v>
      </c>
      <c r="G75">
        <v>3</v>
      </c>
      <c r="H75">
        <f t="shared" si="4"/>
        <v>0.9144000000000001</v>
      </c>
      <c r="I75">
        <f t="shared" si="5"/>
        <v>0.9144000000000001</v>
      </c>
    </row>
    <row r="76" spans="1:9" x14ac:dyDescent="0.25">
      <c r="A76" t="s">
        <v>57</v>
      </c>
      <c r="B76" t="s">
        <v>190</v>
      </c>
      <c r="C76" s="1">
        <v>44396</v>
      </c>
      <c r="D76" s="1" t="s">
        <v>169</v>
      </c>
      <c r="E76">
        <v>2021</v>
      </c>
      <c r="F76">
        <v>3</v>
      </c>
      <c r="G76">
        <v>3</v>
      </c>
      <c r="H76">
        <f t="shared" si="4"/>
        <v>0.9144000000000001</v>
      </c>
      <c r="I76">
        <f t="shared" si="5"/>
        <v>0.9144000000000001</v>
      </c>
    </row>
    <row r="77" spans="1:9" x14ac:dyDescent="0.25">
      <c r="A77" t="s">
        <v>57</v>
      </c>
      <c r="B77" t="s">
        <v>182</v>
      </c>
      <c r="C77" s="1">
        <v>44768</v>
      </c>
      <c r="D77" s="1" t="s">
        <v>169</v>
      </c>
      <c r="E77">
        <v>2022</v>
      </c>
      <c r="F77">
        <v>15</v>
      </c>
      <c r="G77">
        <v>80</v>
      </c>
      <c r="H77">
        <f t="shared" si="4"/>
        <v>4.5720000000000001</v>
      </c>
      <c r="I77">
        <f t="shared" si="5"/>
        <v>24.384</v>
      </c>
    </row>
    <row r="78" spans="1:9" x14ac:dyDescent="0.25">
      <c r="A78" t="s">
        <v>57</v>
      </c>
      <c r="B78" t="s">
        <v>183</v>
      </c>
      <c r="C78" s="1">
        <v>44768</v>
      </c>
      <c r="D78" s="1" t="s">
        <v>169</v>
      </c>
      <c r="E78">
        <v>2022</v>
      </c>
      <c r="F78">
        <v>16</v>
      </c>
      <c r="G78">
        <v>30</v>
      </c>
      <c r="H78">
        <f t="shared" si="4"/>
        <v>4.8768000000000002</v>
      </c>
      <c r="I78">
        <f t="shared" si="5"/>
        <v>9.1440000000000001</v>
      </c>
    </row>
    <row r="79" spans="1:9" x14ac:dyDescent="0.25">
      <c r="A79" t="s">
        <v>57</v>
      </c>
      <c r="B79" t="s">
        <v>184</v>
      </c>
      <c r="C79" s="1">
        <v>44768</v>
      </c>
      <c r="D79" s="1" t="s">
        <v>169</v>
      </c>
      <c r="E79">
        <v>2022</v>
      </c>
      <c r="F79">
        <v>15</v>
      </c>
      <c r="G79">
        <v>20</v>
      </c>
      <c r="H79">
        <f t="shared" si="4"/>
        <v>4.5720000000000001</v>
      </c>
      <c r="I79">
        <f t="shared" si="5"/>
        <v>6.0960000000000001</v>
      </c>
    </row>
    <row r="80" spans="1:9" x14ac:dyDescent="0.25">
      <c r="A80" t="s">
        <v>57</v>
      </c>
      <c r="B80" t="s">
        <v>185</v>
      </c>
      <c r="C80" s="1">
        <v>44768</v>
      </c>
      <c r="D80" s="1" t="s">
        <v>169</v>
      </c>
      <c r="E80">
        <v>2022</v>
      </c>
      <c r="F80">
        <v>3</v>
      </c>
      <c r="G80">
        <v>3</v>
      </c>
      <c r="H80">
        <f t="shared" si="4"/>
        <v>0.9144000000000001</v>
      </c>
      <c r="I80">
        <f t="shared" si="5"/>
        <v>0.9144000000000001</v>
      </c>
    </row>
    <row r="81" spans="1:9" x14ac:dyDescent="0.25">
      <c r="A81" t="s">
        <v>57</v>
      </c>
      <c r="B81" t="s">
        <v>186</v>
      </c>
      <c r="C81" s="1">
        <v>44768</v>
      </c>
      <c r="D81" s="1" t="s">
        <v>169</v>
      </c>
      <c r="E81">
        <v>2022</v>
      </c>
      <c r="F81">
        <v>14</v>
      </c>
      <c r="G81">
        <v>20</v>
      </c>
      <c r="H81">
        <f t="shared" si="4"/>
        <v>4.2671999999999999</v>
      </c>
      <c r="I81">
        <f t="shared" si="5"/>
        <v>6.0960000000000001</v>
      </c>
    </row>
    <row r="82" spans="1:9" x14ac:dyDescent="0.25">
      <c r="A82" t="s">
        <v>57</v>
      </c>
      <c r="B82" t="s">
        <v>187</v>
      </c>
      <c r="C82" s="1">
        <v>44768</v>
      </c>
      <c r="D82" s="1" t="s">
        <v>169</v>
      </c>
      <c r="E82">
        <v>2022</v>
      </c>
      <c r="F82">
        <v>13</v>
      </c>
      <c r="G82">
        <v>10</v>
      </c>
      <c r="H82">
        <f t="shared" si="4"/>
        <v>3.9624000000000001</v>
      </c>
      <c r="I82">
        <f t="shared" si="5"/>
        <v>3.048</v>
      </c>
    </row>
    <row r="83" spans="1:9" x14ac:dyDescent="0.25">
      <c r="A83" t="s">
        <v>57</v>
      </c>
      <c r="B83" t="s">
        <v>188</v>
      </c>
      <c r="C83" s="1">
        <v>44768</v>
      </c>
      <c r="D83" s="1" t="s">
        <v>169</v>
      </c>
      <c r="E83">
        <v>2022</v>
      </c>
      <c r="F83">
        <v>18</v>
      </c>
      <c r="G83">
        <v>50</v>
      </c>
      <c r="H83">
        <f t="shared" si="4"/>
        <v>5.4864000000000006</v>
      </c>
      <c r="I83">
        <f t="shared" si="5"/>
        <v>15.24</v>
      </c>
    </row>
    <row r="84" spans="1:9" x14ac:dyDescent="0.25">
      <c r="A84" t="s">
        <v>57</v>
      </c>
      <c r="B84" t="s">
        <v>189</v>
      </c>
      <c r="C84" s="1">
        <v>44768</v>
      </c>
      <c r="D84" s="1" t="s">
        <v>169</v>
      </c>
      <c r="E84">
        <v>2022</v>
      </c>
      <c r="F84">
        <v>3</v>
      </c>
      <c r="G84">
        <v>3</v>
      </c>
      <c r="H84">
        <f t="shared" si="4"/>
        <v>0.9144000000000001</v>
      </c>
      <c r="I84">
        <f t="shared" si="5"/>
        <v>0.9144000000000001</v>
      </c>
    </row>
    <row r="85" spans="1:9" x14ac:dyDescent="0.25">
      <c r="A85" t="s">
        <v>57</v>
      </c>
      <c r="B85" t="s">
        <v>190</v>
      </c>
      <c r="C85" s="1">
        <v>44768</v>
      </c>
      <c r="D85" s="1" t="s">
        <v>169</v>
      </c>
      <c r="E85">
        <v>2022</v>
      </c>
      <c r="F85">
        <v>3</v>
      </c>
      <c r="G85">
        <v>3</v>
      </c>
      <c r="H85">
        <f t="shared" si="4"/>
        <v>0.9144000000000001</v>
      </c>
      <c r="I85">
        <f t="shared" si="5"/>
        <v>0.9144000000000001</v>
      </c>
    </row>
    <row r="86" spans="1:9" x14ac:dyDescent="0.25">
      <c r="A86" t="s">
        <v>57</v>
      </c>
      <c r="B86" t="s">
        <v>182</v>
      </c>
      <c r="C86" s="1">
        <v>45125</v>
      </c>
      <c r="D86" s="1" t="s">
        <v>169</v>
      </c>
      <c r="E86">
        <v>2023</v>
      </c>
      <c r="F86">
        <v>20</v>
      </c>
      <c r="G86">
        <v>70</v>
      </c>
      <c r="H86">
        <f t="shared" si="4"/>
        <v>6.0960000000000001</v>
      </c>
      <c r="I86">
        <f t="shared" si="5"/>
        <v>21.336000000000002</v>
      </c>
    </row>
    <row r="87" spans="1:9" x14ac:dyDescent="0.25">
      <c r="A87" t="s">
        <v>57</v>
      </c>
      <c r="B87" t="s">
        <v>183</v>
      </c>
      <c r="C87" s="1"/>
      <c r="D87" s="1" t="s">
        <v>169</v>
      </c>
      <c r="E87">
        <v>2023</v>
      </c>
    </row>
    <row r="88" spans="1:9" x14ac:dyDescent="0.25">
      <c r="A88" t="s">
        <v>57</v>
      </c>
      <c r="B88" t="s">
        <v>184</v>
      </c>
      <c r="C88" s="1"/>
      <c r="D88" s="1" t="s">
        <v>169</v>
      </c>
      <c r="E88">
        <v>2023</v>
      </c>
    </row>
    <row r="89" spans="1:9" x14ac:dyDescent="0.25">
      <c r="A89" t="s">
        <v>57</v>
      </c>
      <c r="B89" t="s">
        <v>185</v>
      </c>
      <c r="C89" s="1"/>
      <c r="D89" s="1" t="s">
        <v>169</v>
      </c>
      <c r="E89">
        <v>2023</v>
      </c>
    </row>
    <row r="90" spans="1:9" x14ac:dyDescent="0.25">
      <c r="A90" t="s">
        <v>57</v>
      </c>
      <c r="B90" t="s">
        <v>186</v>
      </c>
      <c r="C90" s="1">
        <v>45125</v>
      </c>
      <c r="D90" s="1" t="s">
        <v>169</v>
      </c>
      <c r="E90">
        <v>2023</v>
      </c>
      <c r="G90">
        <v>20</v>
      </c>
      <c r="I90">
        <f t="shared" ref="I90:I98" si="6">G90*0.3048</f>
        <v>6.0960000000000001</v>
      </c>
    </row>
    <row r="91" spans="1:9" x14ac:dyDescent="0.25">
      <c r="A91" t="s">
        <v>57</v>
      </c>
      <c r="B91" t="s">
        <v>187</v>
      </c>
      <c r="C91" s="1">
        <v>45125</v>
      </c>
      <c r="D91" s="1" t="s">
        <v>169</v>
      </c>
      <c r="E91">
        <v>2023</v>
      </c>
      <c r="F91">
        <v>12</v>
      </c>
      <c r="G91">
        <v>6</v>
      </c>
      <c r="H91">
        <f t="shared" ref="H91:H98" si="7">F91*0.3048</f>
        <v>3.6576000000000004</v>
      </c>
      <c r="I91">
        <f t="shared" si="6"/>
        <v>1.8288000000000002</v>
      </c>
    </row>
    <row r="92" spans="1:9" x14ac:dyDescent="0.25">
      <c r="A92" t="s">
        <v>57</v>
      </c>
      <c r="B92" t="s">
        <v>188</v>
      </c>
      <c r="C92" s="1">
        <v>45125</v>
      </c>
      <c r="D92" s="1" t="s">
        <v>169</v>
      </c>
      <c r="E92">
        <v>2023</v>
      </c>
      <c r="F92">
        <v>19</v>
      </c>
      <c r="G92">
        <v>50</v>
      </c>
      <c r="H92">
        <f t="shared" si="7"/>
        <v>5.7911999999999999</v>
      </c>
      <c r="I92">
        <f t="shared" si="6"/>
        <v>15.24</v>
      </c>
    </row>
    <row r="93" spans="1:9" x14ac:dyDescent="0.25">
      <c r="A93" t="s">
        <v>57</v>
      </c>
      <c r="B93" t="s">
        <v>189</v>
      </c>
      <c r="C93" s="1">
        <v>45125</v>
      </c>
      <c r="D93" s="1" t="s">
        <v>169</v>
      </c>
      <c r="E93">
        <v>2023</v>
      </c>
      <c r="F93">
        <v>3</v>
      </c>
      <c r="G93">
        <v>3</v>
      </c>
      <c r="H93">
        <f t="shared" si="7"/>
        <v>0.9144000000000001</v>
      </c>
      <c r="I93">
        <f t="shared" si="6"/>
        <v>0.9144000000000001</v>
      </c>
    </row>
    <row r="94" spans="1:9" x14ac:dyDescent="0.25">
      <c r="A94" t="s">
        <v>57</v>
      </c>
      <c r="B94" t="s">
        <v>190</v>
      </c>
      <c r="C94" s="1">
        <v>45125</v>
      </c>
      <c r="D94" s="1" t="s">
        <v>169</v>
      </c>
      <c r="E94">
        <v>2023</v>
      </c>
      <c r="F94">
        <v>3</v>
      </c>
      <c r="G94">
        <v>3</v>
      </c>
      <c r="H94">
        <f t="shared" si="7"/>
        <v>0.9144000000000001</v>
      </c>
      <c r="I94">
        <f t="shared" si="6"/>
        <v>0.9144000000000001</v>
      </c>
    </row>
    <row r="95" spans="1:9" x14ac:dyDescent="0.25">
      <c r="A95" t="s">
        <v>57</v>
      </c>
      <c r="B95" t="s">
        <v>182</v>
      </c>
      <c r="C95" s="1">
        <v>44318</v>
      </c>
      <c r="D95" s="1" t="s">
        <v>168</v>
      </c>
      <c r="E95">
        <v>2021</v>
      </c>
      <c r="F95">
        <v>15</v>
      </c>
      <c r="G95">
        <v>70</v>
      </c>
      <c r="H95">
        <f t="shared" si="7"/>
        <v>4.5720000000000001</v>
      </c>
      <c r="I95">
        <f t="shared" si="6"/>
        <v>21.336000000000002</v>
      </c>
    </row>
    <row r="96" spans="1:9" x14ac:dyDescent="0.25">
      <c r="A96" t="s">
        <v>57</v>
      </c>
      <c r="B96" t="s">
        <v>183</v>
      </c>
      <c r="C96" s="1">
        <v>44318</v>
      </c>
      <c r="D96" s="1" t="s">
        <v>168</v>
      </c>
      <c r="E96">
        <v>2021</v>
      </c>
      <c r="F96">
        <v>17</v>
      </c>
      <c r="G96">
        <v>20</v>
      </c>
      <c r="H96">
        <f t="shared" si="7"/>
        <v>5.1816000000000004</v>
      </c>
      <c r="I96">
        <f t="shared" si="6"/>
        <v>6.0960000000000001</v>
      </c>
    </row>
    <row r="97" spans="1:9" x14ac:dyDescent="0.25">
      <c r="A97" t="s">
        <v>57</v>
      </c>
      <c r="B97" t="s">
        <v>184</v>
      </c>
      <c r="C97" s="1">
        <v>44318</v>
      </c>
      <c r="D97" s="1" t="s">
        <v>168</v>
      </c>
      <c r="E97">
        <v>2021</v>
      </c>
      <c r="F97">
        <v>18</v>
      </c>
      <c r="G97">
        <v>20</v>
      </c>
      <c r="H97">
        <f t="shared" si="7"/>
        <v>5.4864000000000006</v>
      </c>
      <c r="I97">
        <f t="shared" si="6"/>
        <v>6.0960000000000001</v>
      </c>
    </row>
    <row r="98" spans="1:9" x14ac:dyDescent="0.25">
      <c r="A98" t="s">
        <v>57</v>
      </c>
      <c r="B98" t="s">
        <v>185</v>
      </c>
      <c r="C98" s="1">
        <v>44318</v>
      </c>
      <c r="D98" s="1" t="s">
        <v>168</v>
      </c>
      <c r="E98">
        <v>2021</v>
      </c>
      <c r="F98">
        <v>18</v>
      </c>
      <c r="G98">
        <v>40</v>
      </c>
      <c r="H98">
        <f t="shared" si="7"/>
        <v>5.4864000000000006</v>
      </c>
      <c r="I98">
        <f t="shared" si="6"/>
        <v>12.192</v>
      </c>
    </row>
    <row r="99" spans="1:9" x14ac:dyDescent="0.25">
      <c r="A99" t="s">
        <v>57</v>
      </c>
      <c r="B99" t="s">
        <v>186</v>
      </c>
      <c r="C99" s="1"/>
      <c r="D99" s="1" t="s">
        <v>168</v>
      </c>
      <c r="E99">
        <v>2021</v>
      </c>
    </row>
    <row r="100" spans="1:9" x14ac:dyDescent="0.25">
      <c r="A100" t="s">
        <v>57</v>
      </c>
      <c r="B100" t="s">
        <v>187</v>
      </c>
      <c r="C100" s="1"/>
      <c r="D100" s="1" t="s">
        <v>168</v>
      </c>
      <c r="E100">
        <v>2021</v>
      </c>
    </row>
    <row r="101" spans="1:9" x14ac:dyDescent="0.25">
      <c r="A101" t="s">
        <v>57</v>
      </c>
      <c r="B101" t="s">
        <v>188</v>
      </c>
      <c r="C101" s="1"/>
      <c r="D101" s="1" t="s">
        <v>168</v>
      </c>
      <c r="E101">
        <v>2021</v>
      </c>
    </row>
    <row r="102" spans="1:9" x14ac:dyDescent="0.25">
      <c r="A102" t="s">
        <v>57</v>
      </c>
      <c r="B102" t="s">
        <v>189</v>
      </c>
      <c r="C102" s="1"/>
      <c r="D102" s="1" t="s">
        <v>168</v>
      </c>
      <c r="E102">
        <v>2021</v>
      </c>
    </row>
    <row r="103" spans="1:9" x14ac:dyDescent="0.25">
      <c r="A103" t="s">
        <v>57</v>
      </c>
      <c r="B103" t="s">
        <v>190</v>
      </c>
      <c r="C103" s="1"/>
      <c r="D103" s="1" t="s">
        <v>168</v>
      </c>
      <c r="E103">
        <v>2021</v>
      </c>
    </row>
    <row r="104" spans="1:9" x14ac:dyDescent="0.25">
      <c r="A104" t="s">
        <v>57</v>
      </c>
      <c r="B104" t="s">
        <v>182</v>
      </c>
      <c r="C104" s="1">
        <v>44683</v>
      </c>
      <c r="D104" s="1" t="s">
        <v>168</v>
      </c>
      <c r="E104">
        <v>2022</v>
      </c>
      <c r="F104">
        <v>17</v>
      </c>
      <c r="G104">
        <v>70</v>
      </c>
      <c r="H104">
        <f t="shared" ref="H104:H149" si="8">F104*0.3048</f>
        <v>5.1816000000000004</v>
      </c>
      <c r="I104">
        <f t="shared" ref="I104:I149" si="9">G104*0.3048</f>
        <v>21.336000000000002</v>
      </c>
    </row>
    <row r="105" spans="1:9" x14ac:dyDescent="0.25">
      <c r="A105" t="s">
        <v>57</v>
      </c>
      <c r="B105" t="s">
        <v>183</v>
      </c>
      <c r="C105" s="1">
        <v>44683</v>
      </c>
      <c r="D105" s="1" t="s">
        <v>168</v>
      </c>
      <c r="E105">
        <v>2022</v>
      </c>
      <c r="F105">
        <v>20</v>
      </c>
      <c r="G105">
        <v>20</v>
      </c>
      <c r="H105">
        <f t="shared" si="8"/>
        <v>6.0960000000000001</v>
      </c>
      <c r="I105">
        <f t="shared" si="9"/>
        <v>6.0960000000000001</v>
      </c>
    </row>
    <row r="106" spans="1:9" x14ac:dyDescent="0.25">
      <c r="A106" t="s">
        <v>57</v>
      </c>
      <c r="B106" t="s">
        <v>184</v>
      </c>
      <c r="C106" s="1">
        <v>44683</v>
      </c>
      <c r="D106" s="1" t="s">
        <v>168</v>
      </c>
      <c r="E106">
        <v>2022</v>
      </c>
      <c r="F106">
        <v>18</v>
      </c>
      <c r="G106">
        <v>20</v>
      </c>
      <c r="H106">
        <f t="shared" si="8"/>
        <v>5.4864000000000006</v>
      </c>
      <c r="I106">
        <f t="shared" si="9"/>
        <v>6.0960000000000001</v>
      </c>
    </row>
    <row r="107" spans="1:9" x14ac:dyDescent="0.25">
      <c r="A107" t="s">
        <v>57</v>
      </c>
      <c r="B107" t="s">
        <v>185</v>
      </c>
      <c r="C107" s="1">
        <v>44683</v>
      </c>
      <c r="D107" s="1" t="s">
        <v>168</v>
      </c>
      <c r="E107">
        <v>2022</v>
      </c>
      <c r="F107">
        <v>3</v>
      </c>
      <c r="G107">
        <v>3</v>
      </c>
      <c r="H107">
        <f t="shared" si="8"/>
        <v>0.9144000000000001</v>
      </c>
      <c r="I107">
        <f t="shared" si="9"/>
        <v>0.9144000000000001</v>
      </c>
    </row>
    <row r="108" spans="1:9" x14ac:dyDescent="0.25">
      <c r="A108" t="s">
        <v>57</v>
      </c>
      <c r="B108" t="s">
        <v>186</v>
      </c>
      <c r="C108" s="1">
        <v>44683</v>
      </c>
      <c r="D108" s="1" t="s">
        <v>168</v>
      </c>
      <c r="E108">
        <v>2022</v>
      </c>
      <c r="F108">
        <v>15</v>
      </c>
      <c r="G108">
        <v>20</v>
      </c>
      <c r="H108">
        <f t="shared" si="8"/>
        <v>4.5720000000000001</v>
      </c>
      <c r="I108">
        <f t="shared" si="9"/>
        <v>6.0960000000000001</v>
      </c>
    </row>
    <row r="109" spans="1:9" x14ac:dyDescent="0.25">
      <c r="A109" t="s">
        <v>57</v>
      </c>
      <c r="B109" t="s">
        <v>187</v>
      </c>
      <c r="C109" s="1">
        <v>44683</v>
      </c>
      <c r="D109" s="1" t="s">
        <v>168</v>
      </c>
      <c r="E109">
        <v>2022</v>
      </c>
      <c r="F109">
        <v>15</v>
      </c>
      <c r="G109">
        <v>20</v>
      </c>
      <c r="H109">
        <f t="shared" si="8"/>
        <v>4.5720000000000001</v>
      </c>
      <c r="I109">
        <f t="shared" si="9"/>
        <v>6.0960000000000001</v>
      </c>
    </row>
    <row r="110" spans="1:9" x14ac:dyDescent="0.25">
      <c r="A110" t="s">
        <v>57</v>
      </c>
      <c r="B110" t="s">
        <v>188</v>
      </c>
      <c r="C110" s="1">
        <v>44683</v>
      </c>
      <c r="D110" s="1" t="s">
        <v>168</v>
      </c>
      <c r="E110">
        <v>2022</v>
      </c>
      <c r="F110">
        <v>15</v>
      </c>
      <c r="G110">
        <v>50</v>
      </c>
      <c r="H110">
        <f t="shared" si="8"/>
        <v>4.5720000000000001</v>
      </c>
      <c r="I110">
        <f t="shared" si="9"/>
        <v>15.24</v>
      </c>
    </row>
    <row r="111" spans="1:9" x14ac:dyDescent="0.25">
      <c r="A111" t="s">
        <v>57</v>
      </c>
      <c r="B111" t="s">
        <v>189</v>
      </c>
      <c r="C111" s="1">
        <v>44683</v>
      </c>
      <c r="D111" s="1" t="s">
        <v>168</v>
      </c>
      <c r="E111">
        <v>2022</v>
      </c>
      <c r="F111">
        <v>5</v>
      </c>
      <c r="G111">
        <v>3</v>
      </c>
      <c r="H111">
        <f t="shared" si="8"/>
        <v>1.524</v>
      </c>
      <c r="I111">
        <f t="shared" si="9"/>
        <v>0.9144000000000001</v>
      </c>
    </row>
    <row r="112" spans="1:9" x14ac:dyDescent="0.25">
      <c r="A112" t="s">
        <v>57</v>
      </c>
      <c r="B112" t="s">
        <v>190</v>
      </c>
      <c r="C112" s="1">
        <v>44683</v>
      </c>
      <c r="D112" s="1" t="s">
        <v>168</v>
      </c>
      <c r="E112">
        <v>2022</v>
      </c>
      <c r="F112">
        <v>3</v>
      </c>
      <c r="G112">
        <v>3</v>
      </c>
      <c r="H112">
        <f t="shared" si="8"/>
        <v>0.9144000000000001</v>
      </c>
      <c r="I112">
        <f t="shared" si="9"/>
        <v>0.9144000000000001</v>
      </c>
    </row>
    <row r="113" spans="1:9" x14ac:dyDescent="0.25">
      <c r="A113" t="s">
        <v>57</v>
      </c>
      <c r="B113" t="s">
        <v>182</v>
      </c>
      <c r="C113" s="1">
        <v>45055</v>
      </c>
      <c r="D113" s="1" t="s">
        <v>168</v>
      </c>
      <c r="E113">
        <v>2023</v>
      </c>
      <c r="F113">
        <v>21</v>
      </c>
      <c r="G113">
        <v>60</v>
      </c>
      <c r="H113">
        <f t="shared" si="8"/>
        <v>6.4008000000000003</v>
      </c>
      <c r="I113">
        <f t="shared" si="9"/>
        <v>18.288</v>
      </c>
    </row>
    <row r="114" spans="1:9" x14ac:dyDescent="0.25">
      <c r="A114" t="s">
        <v>57</v>
      </c>
      <c r="B114" t="s">
        <v>183</v>
      </c>
      <c r="C114" s="1">
        <v>45055</v>
      </c>
      <c r="D114" s="1" t="s">
        <v>168</v>
      </c>
      <c r="E114">
        <v>2023</v>
      </c>
      <c r="F114">
        <v>18</v>
      </c>
      <c r="G114">
        <v>30</v>
      </c>
      <c r="H114">
        <f t="shared" si="8"/>
        <v>5.4864000000000006</v>
      </c>
      <c r="I114">
        <f t="shared" si="9"/>
        <v>9.1440000000000001</v>
      </c>
    </row>
    <row r="115" spans="1:9" x14ac:dyDescent="0.25">
      <c r="A115" t="s">
        <v>57</v>
      </c>
      <c r="B115" t="s">
        <v>184</v>
      </c>
      <c r="C115" s="1">
        <v>45055</v>
      </c>
      <c r="D115" s="1" t="s">
        <v>168</v>
      </c>
      <c r="E115">
        <v>2023</v>
      </c>
      <c r="F115">
        <v>17</v>
      </c>
      <c r="G115">
        <v>30</v>
      </c>
      <c r="H115">
        <f t="shared" si="8"/>
        <v>5.1816000000000004</v>
      </c>
      <c r="I115">
        <f t="shared" si="9"/>
        <v>9.1440000000000001</v>
      </c>
    </row>
    <row r="116" spans="1:9" x14ac:dyDescent="0.25">
      <c r="A116" t="s">
        <v>57</v>
      </c>
      <c r="B116" t="s">
        <v>185</v>
      </c>
      <c r="C116" s="1">
        <v>45055</v>
      </c>
      <c r="D116" s="1" t="s">
        <v>168</v>
      </c>
      <c r="E116">
        <v>2023</v>
      </c>
      <c r="F116">
        <v>5</v>
      </c>
      <c r="G116">
        <v>3</v>
      </c>
      <c r="H116">
        <f t="shared" si="8"/>
        <v>1.524</v>
      </c>
      <c r="I116">
        <f t="shared" si="9"/>
        <v>0.9144000000000001</v>
      </c>
    </row>
    <row r="117" spans="1:9" x14ac:dyDescent="0.25">
      <c r="A117" t="s">
        <v>57</v>
      </c>
      <c r="B117" t="s">
        <v>186</v>
      </c>
      <c r="C117" s="1">
        <v>45055</v>
      </c>
      <c r="D117" s="1" t="s">
        <v>168</v>
      </c>
      <c r="E117">
        <v>2023</v>
      </c>
      <c r="F117">
        <v>19</v>
      </c>
      <c r="G117">
        <v>20</v>
      </c>
      <c r="H117">
        <f t="shared" si="8"/>
        <v>5.7911999999999999</v>
      </c>
      <c r="I117">
        <f t="shared" si="9"/>
        <v>6.0960000000000001</v>
      </c>
    </row>
    <row r="118" spans="1:9" x14ac:dyDescent="0.25">
      <c r="A118" t="s">
        <v>57</v>
      </c>
      <c r="B118" t="s">
        <v>187</v>
      </c>
      <c r="C118" s="1">
        <v>45055</v>
      </c>
      <c r="D118" s="1" t="s">
        <v>168</v>
      </c>
      <c r="E118">
        <v>2023</v>
      </c>
      <c r="F118">
        <v>14</v>
      </c>
      <c r="G118">
        <v>10</v>
      </c>
      <c r="H118">
        <f t="shared" si="8"/>
        <v>4.2671999999999999</v>
      </c>
      <c r="I118">
        <f t="shared" si="9"/>
        <v>3.048</v>
      </c>
    </row>
    <row r="119" spans="1:9" x14ac:dyDescent="0.25">
      <c r="A119" t="s">
        <v>57</v>
      </c>
      <c r="B119" t="s">
        <v>188</v>
      </c>
      <c r="C119" s="1">
        <v>45055</v>
      </c>
      <c r="D119" s="1" t="s">
        <v>168</v>
      </c>
      <c r="E119">
        <v>2023</v>
      </c>
      <c r="F119">
        <v>19</v>
      </c>
      <c r="G119">
        <v>50</v>
      </c>
      <c r="H119">
        <f t="shared" si="8"/>
        <v>5.7911999999999999</v>
      </c>
      <c r="I119">
        <f t="shared" si="9"/>
        <v>15.24</v>
      </c>
    </row>
    <row r="120" spans="1:9" x14ac:dyDescent="0.25">
      <c r="A120" t="s">
        <v>57</v>
      </c>
      <c r="B120" t="s">
        <v>189</v>
      </c>
      <c r="C120" s="1">
        <v>45055</v>
      </c>
      <c r="D120" s="1" t="s">
        <v>168</v>
      </c>
      <c r="E120">
        <v>2023</v>
      </c>
      <c r="F120">
        <v>3</v>
      </c>
      <c r="G120">
        <v>3</v>
      </c>
      <c r="H120">
        <f t="shared" si="8"/>
        <v>0.9144000000000001</v>
      </c>
      <c r="I120">
        <f t="shared" si="9"/>
        <v>0.9144000000000001</v>
      </c>
    </row>
    <row r="121" spans="1:9" x14ac:dyDescent="0.25">
      <c r="A121" t="s">
        <v>57</v>
      </c>
      <c r="B121" t="s">
        <v>190</v>
      </c>
      <c r="C121" s="1">
        <v>45055</v>
      </c>
      <c r="D121" s="1" t="s">
        <v>168</v>
      </c>
      <c r="E121">
        <v>2023</v>
      </c>
      <c r="F121">
        <v>3</v>
      </c>
      <c r="G121">
        <v>3</v>
      </c>
      <c r="H121">
        <f t="shared" si="8"/>
        <v>0.9144000000000001</v>
      </c>
      <c r="I121">
        <f t="shared" si="9"/>
        <v>0.9144000000000001</v>
      </c>
    </row>
    <row r="122" spans="1:9" x14ac:dyDescent="0.25">
      <c r="A122" t="s">
        <v>57</v>
      </c>
      <c r="B122" t="s">
        <v>182</v>
      </c>
      <c r="C122" s="1">
        <v>44491</v>
      </c>
      <c r="D122" s="1" t="s">
        <v>172</v>
      </c>
      <c r="E122">
        <v>2021</v>
      </c>
      <c r="F122">
        <v>16</v>
      </c>
      <c r="G122">
        <v>70</v>
      </c>
      <c r="H122">
        <f t="shared" si="8"/>
        <v>4.8768000000000002</v>
      </c>
      <c r="I122">
        <f t="shared" si="9"/>
        <v>21.336000000000002</v>
      </c>
    </row>
    <row r="123" spans="1:9" x14ac:dyDescent="0.25">
      <c r="A123" t="s">
        <v>57</v>
      </c>
      <c r="B123" t="s">
        <v>183</v>
      </c>
      <c r="C123" s="1">
        <v>44491</v>
      </c>
      <c r="D123" s="1" t="s">
        <v>172</v>
      </c>
      <c r="E123">
        <v>2021</v>
      </c>
      <c r="F123">
        <v>14</v>
      </c>
      <c r="G123">
        <v>30</v>
      </c>
      <c r="H123">
        <f t="shared" si="8"/>
        <v>4.2671999999999999</v>
      </c>
      <c r="I123">
        <f t="shared" si="9"/>
        <v>9.1440000000000001</v>
      </c>
    </row>
    <row r="124" spans="1:9" x14ac:dyDescent="0.25">
      <c r="A124" t="s">
        <v>57</v>
      </c>
      <c r="B124" t="s">
        <v>184</v>
      </c>
      <c r="C124" s="1">
        <v>44491</v>
      </c>
      <c r="D124" s="1" t="s">
        <v>172</v>
      </c>
      <c r="E124">
        <v>2021</v>
      </c>
      <c r="F124">
        <v>14</v>
      </c>
      <c r="G124">
        <v>20</v>
      </c>
      <c r="H124">
        <f t="shared" si="8"/>
        <v>4.2671999999999999</v>
      </c>
      <c r="I124">
        <f t="shared" si="9"/>
        <v>6.0960000000000001</v>
      </c>
    </row>
    <row r="125" spans="1:9" x14ac:dyDescent="0.25">
      <c r="A125" t="s">
        <v>57</v>
      </c>
      <c r="B125" t="s">
        <v>185</v>
      </c>
      <c r="C125" s="1">
        <v>44491</v>
      </c>
      <c r="D125" s="1" t="s">
        <v>172</v>
      </c>
      <c r="E125">
        <v>2021</v>
      </c>
      <c r="F125">
        <v>3</v>
      </c>
      <c r="G125">
        <v>3</v>
      </c>
      <c r="H125">
        <f t="shared" si="8"/>
        <v>0.9144000000000001</v>
      </c>
      <c r="I125">
        <f t="shared" si="9"/>
        <v>0.9144000000000001</v>
      </c>
    </row>
    <row r="126" spans="1:9" x14ac:dyDescent="0.25">
      <c r="A126" t="s">
        <v>57</v>
      </c>
      <c r="B126" t="s">
        <v>186</v>
      </c>
      <c r="C126" s="1">
        <v>44491</v>
      </c>
      <c r="D126" s="1" t="s">
        <v>172</v>
      </c>
      <c r="E126">
        <v>2021</v>
      </c>
      <c r="F126">
        <v>17</v>
      </c>
      <c r="G126">
        <v>20</v>
      </c>
      <c r="H126">
        <f t="shared" si="8"/>
        <v>5.1816000000000004</v>
      </c>
      <c r="I126">
        <f t="shared" si="9"/>
        <v>6.0960000000000001</v>
      </c>
    </row>
    <row r="127" spans="1:9" x14ac:dyDescent="0.25">
      <c r="A127" t="s">
        <v>57</v>
      </c>
      <c r="B127" t="s">
        <v>187</v>
      </c>
      <c r="C127" s="1">
        <v>44491</v>
      </c>
      <c r="D127" s="1" t="s">
        <v>172</v>
      </c>
      <c r="E127">
        <v>2021</v>
      </c>
      <c r="F127">
        <v>10</v>
      </c>
      <c r="G127">
        <v>10</v>
      </c>
      <c r="H127">
        <f t="shared" si="8"/>
        <v>3.048</v>
      </c>
      <c r="I127">
        <f t="shared" si="9"/>
        <v>3.048</v>
      </c>
    </row>
    <row r="128" spans="1:9" x14ac:dyDescent="0.25">
      <c r="A128" t="s">
        <v>57</v>
      </c>
      <c r="B128" t="s">
        <v>188</v>
      </c>
      <c r="C128" s="1">
        <v>44491</v>
      </c>
      <c r="D128" s="1" t="s">
        <v>172</v>
      </c>
      <c r="E128">
        <v>2021</v>
      </c>
      <c r="F128">
        <v>16</v>
      </c>
      <c r="G128">
        <v>50</v>
      </c>
      <c r="H128">
        <f t="shared" si="8"/>
        <v>4.8768000000000002</v>
      </c>
      <c r="I128">
        <f t="shared" si="9"/>
        <v>15.24</v>
      </c>
    </row>
    <row r="129" spans="1:9" x14ac:dyDescent="0.25">
      <c r="A129" t="s">
        <v>57</v>
      </c>
      <c r="B129" t="s">
        <v>189</v>
      </c>
      <c r="C129" s="1">
        <v>44491</v>
      </c>
      <c r="D129" s="1" t="s">
        <v>172</v>
      </c>
      <c r="E129">
        <v>2021</v>
      </c>
      <c r="F129">
        <v>3</v>
      </c>
      <c r="G129">
        <v>3</v>
      </c>
      <c r="H129">
        <f t="shared" si="8"/>
        <v>0.9144000000000001</v>
      </c>
      <c r="I129">
        <f t="shared" si="9"/>
        <v>0.9144000000000001</v>
      </c>
    </row>
    <row r="130" spans="1:9" x14ac:dyDescent="0.25">
      <c r="A130" t="s">
        <v>57</v>
      </c>
      <c r="B130" t="s">
        <v>190</v>
      </c>
      <c r="C130" s="1">
        <v>44491</v>
      </c>
      <c r="D130" s="1" t="s">
        <v>172</v>
      </c>
      <c r="E130">
        <v>2021</v>
      </c>
      <c r="F130">
        <v>3</v>
      </c>
      <c r="G130">
        <v>3</v>
      </c>
      <c r="H130">
        <f t="shared" si="8"/>
        <v>0.9144000000000001</v>
      </c>
      <c r="I130">
        <f t="shared" si="9"/>
        <v>0.9144000000000001</v>
      </c>
    </row>
    <row r="131" spans="1:9" x14ac:dyDescent="0.25">
      <c r="A131" t="s">
        <v>57</v>
      </c>
      <c r="B131" t="s">
        <v>182</v>
      </c>
      <c r="C131" s="1">
        <v>44840</v>
      </c>
      <c r="D131" s="1" t="s">
        <v>172</v>
      </c>
      <c r="E131">
        <v>2022</v>
      </c>
      <c r="F131">
        <v>16</v>
      </c>
      <c r="G131">
        <v>70</v>
      </c>
      <c r="H131">
        <f t="shared" si="8"/>
        <v>4.8768000000000002</v>
      </c>
      <c r="I131">
        <f t="shared" si="9"/>
        <v>21.336000000000002</v>
      </c>
    </row>
    <row r="132" spans="1:9" x14ac:dyDescent="0.25">
      <c r="A132" t="s">
        <v>57</v>
      </c>
      <c r="B132" t="s">
        <v>183</v>
      </c>
      <c r="C132" s="1">
        <v>44840</v>
      </c>
      <c r="D132" s="1" t="s">
        <v>172</v>
      </c>
      <c r="E132">
        <v>2022</v>
      </c>
      <c r="F132">
        <v>16</v>
      </c>
      <c r="G132">
        <v>30</v>
      </c>
      <c r="H132">
        <f t="shared" si="8"/>
        <v>4.8768000000000002</v>
      </c>
      <c r="I132">
        <f t="shared" si="9"/>
        <v>9.1440000000000001</v>
      </c>
    </row>
    <row r="133" spans="1:9" x14ac:dyDescent="0.25">
      <c r="A133" t="s">
        <v>57</v>
      </c>
      <c r="B133" t="s">
        <v>184</v>
      </c>
      <c r="C133" s="1">
        <v>44840</v>
      </c>
      <c r="D133" s="1" t="s">
        <v>172</v>
      </c>
      <c r="E133">
        <v>2022</v>
      </c>
      <c r="F133">
        <v>12</v>
      </c>
      <c r="G133">
        <v>20</v>
      </c>
      <c r="H133">
        <f t="shared" si="8"/>
        <v>3.6576000000000004</v>
      </c>
      <c r="I133">
        <f t="shared" si="9"/>
        <v>6.0960000000000001</v>
      </c>
    </row>
    <row r="134" spans="1:9" x14ac:dyDescent="0.25">
      <c r="A134" t="s">
        <v>57</v>
      </c>
      <c r="B134" t="s">
        <v>185</v>
      </c>
      <c r="C134" s="1">
        <v>44840</v>
      </c>
      <c r="D134" s="1" t="s">
        <v>172</v>
      </c>
      <c r="E134">
        <v>2022</v>
      </c>
      <c r="F134">
        <v>3</v>
      </c>
      <c r="G134">
        <v>3</v>
      </c>
      <c r="H134">
        <f t="shared" si="8"/>
        <v>0.9144000000000001</v>
      </c>
      <c r="I134">
        <f t="shared" si="9"/>
        <v>0.9144000000000001</v>
      </c>
    </row>
    <row r="135" spans="1:9" x14ac:dyDescent="0.25">
      <c r="A135" t="s">
        <v>57</v>
      </c>
      <c r="B135" t="s">
        <v>186</v>
      </c>
      <c r="C135" s="1">
        <v>44840</v>
      </c>
      <c r="D135" s="1" t="s">
        <v>172</v>
      </c>
      <c r="E135">
        <v>2022</v>
      </c>
      <c r="F135">
        <v>11</v>
      </c>
      <c r="G135">
        <v>20</v>
      </c>
      <c r="H135">
        <f t="shared" si="8"/>
        <v>3.3528000000000002</v>
      </c>
      <c r="I135">
        <f t="shared" si="9"/>
        <v>6.0960000000000001</v>
      </c>
    </row>
    <row r="136" spans="1:9" x14ac:dyDescent="0.25">
      <c r="A136" t="s">
        <v>57</v>
      </c>
      <c r="B136" t="s">
        <v>187</v>
      </c>
      <c r="C136" s="1">
        <v>44840</v>
      </c>
      <c r="D136" s="1" t="s">
        <v>172</v>
      </c>
      <c r="E136">
        <v>2022</v>
      </c>
      <c r="F136">
        <v>11</v>
      </c>
      <c r="G136">
        <v>10</v>
      </c>
      <c r="H136">
        <f t="shared" si="8"/>
        <v>3.3528000000000002</v>
      </c>
      <c r="I136">
        <f t="shared" si="9"/>
        <v>3.048</v>
      </c>
    </row>
    <row r="137" spans="1:9" x14ac:dyDescent="0.25">
      <c r="A137" t="s">
        <v>57</v>
      </c>
      <c r="B137" t="s">
        <v>188</v>
      </c>
      <c r="C137" s="1">
        <v>44840</v>
      </c>
      <c r="D137" s="1" t="s">
        <v>172</v>
      </c>
      <c r="E137">
        <v>2022</v>
      </c>
      <c r="F137">
        <v>14</v>
      </c>
      <c r="G137">
        <v>60</v>
      </c>
      <c r="H137">
        <f t="shared" si="8"/>
        <v>4.2671999999999999</v>
      </c>
      <c r="I137">
        <f t="shared" si="9"/>
        <v>18.288</v>
      </c>
    </row>
    <row r="138" spans="1:9" x14ac:dyDescent="0.25">
      <c r="A138" t="s">
        <v>57</v>
      </c>
      <c r="B138" t="s">
        <v>189</v>
      </c>
      <c r="C138" s="1">
        <v>44840</v>
      </c>
      <c r="D138" s="1" t="s">
        <v>172</v>
      </c>
      <c r="E138">
        <v>2022</v>
      </c>
      <c r="F138">
        <v>3</v>
      </c>
      <c r="G138">
        <v>3</v>
      </c>
      <c r="H138">
        <f t="shared" si="8"/>
        <v>0.9144000000000001</v>
      </c>
      <c r="I138">
        <f t="shared" si="9"/>
        <v>0.9144000000000001</v>
      </c>
    </row>
    <row r="139" spans="1:9" x14ac:dyDescent="0.25">
      <c r="A139" t="s">
        <v>57</v>
      </c>
      <c r="B139" t="s">
        <v>190</v>
      </c>
      <c r="C139" s="1">
        <v>44840</v>
      </c>
      <c r="D139" s="1" t="s">
        <v>172</v>
      </c>
      <c r="E139">
        <v>2022</v>
      </c>
      <c r="F139">
        <v>3</v>
      </c>
      <c r="G139">
        <v>3</v>
      </c>
      <c r="H139">
        <f t="shared" si="8"/>
        <v>0.9144000000000001</v>
      </c>
      <c r="I139">
        <f t="shared" si="9"/>
        <v>0.9144000000000001</v>
      </c>
    </row>
    <row r="140" spans="1:9" x14ac:dyDescent="0.25">
      <c r="A140" t="s">
        <v>57</v>
      </c>
      <c r="B140" t="s">
        <v>182</v>
      </c>
      <c r="C140" s="1">
        <v>44468</v>
      </c>
      <c r="D140" s="1" t="s">
        <v>171</v>
      </c>
      <c r="E140">
        <v>2021</v>
      </c>
      <c r="F140">
        <v>16</v>
      </c>
      <c r="G140">
        <v>70</v>
      </c>
      <c r="H140">
        <f t="shared" si="8"/>
        <v>4.8768000000000002</v>
      </c>
      <c r="I140">
        <f t="shared" si="9"/>
        <v>21.336000000000002</v>
      </c>
    </row>
    <row r="141" spans="1:9" x14ac:dyDescent="0.25">
      <c r="A141" t="s">
        <v>57</v>
      </c>
      <c r="B141" t="s">
        <v>183</v>
      </c>
      <c r="C141" s="1">
        <v>44468</v>
      </c>
      <c r="D141" s="1" t="s">
        <v>171</v>
      </c>
      <c r="E141">
        <v>2021</v>
      </c>
      <c r="F141">
        <v>19</v>
      </c>
      <c r="G141">
        <v>40</v>
      </c>
      <c r="H141">
        <f t="shared" si="8"/>
        <v>5.7911999999999999</v>
      </c>
      <c r="I141">
        <f t="shared" si="9"/>
        <v>12.192</v>
      </c>
    </row>
    <row r="142" spans="1:9" x14ac:dyDescent="0.25">
      <c r="A142" t="s">
        <v>57</v>
      </c>
      <c r="B142" t="s">
        <v>184</v>
      </c>
      <c r="C142" s="1">
        <v>44468</v>
      </c>
      <c r="D142" s="1" t="s">
        <v>171</v>
      </c>
      <c r="E142">
        <v>2021</v>
      </c>
      <c r="F142">
        <v>20</v>
      </c>
      <c r="G142">
        <v>20</v>
      </c>
      <c r="H142">
        <f t="shared" si="8"/>
        <v>6.0960000000000001</v>
      </c>
      <c r="I142">
        <f t="shared" si="9"/>
        <v>6.0960000000000001</v>
      </c>
    </row>
    <row r="143" spans="1:9" x14ac:dyDescent="0.25">
      <c r="A143" t="s">
        <v>57</v>
      </c>
      <c r="B143" t="s">
        <v>185</v>
      </c>
      <c r="C143" s="1">
        <v>44468</v>
      </c>
      <c r="D143" s="1" t="s">
        <v>171</v>
      </c>
      <c r="E143">
        <v>2021</v>
      </c>
      <c r="F143">
        <v>3</v>
      </c>
      <c r="G143">
        <v>3</v>
      </c>
      <c r="H143">
        <f t="shared" si="8"/>
        <v>0.9144000000000001</v>
      </c>
      <c r="I143">
        <f t="shared" si="9"/>
        <v>0.9144000000000001</v>
      </c>
    </row>
    <row r="144" spans="1:9" x14ac:dyDescent="0.25">
      <c r="A144" t="s">
        <v>57</v>
      </c>
      <c r="B144" t="s">
        <v>186</v>
      </c>
      <c r="C144" s="1">
        <v>44468</v>
      </c>
      <c r="D144" s="1" t="s">
        <v>171</v>
      </c>
      <c r="E144">
        <v>2021</v>
      </c>
      <c r="F144">
        <v>15</v>
      </c>
      <c r="G144">
        <v>20</v>
      </c>
      <c r="H144">
        <f t="shared" si="8"/>
        <v>4.5720000000000001</v>
      </c>
      <c r="I144">
        <f t="shared" si="9"/>
        <v>6.0960000000000001</v>
      </c>
    </row>
    <row r="145" spans="1:9" x14ac:dyDescent="0.25">
      <c r="A145" t="s">
        <v>57</v>
      </c>
      <c r="B145" t="s">
        <v>187</v>
      </c>
      <c r="C145" s="1">
        <v>44468</v>
      </c>
      <c r="D145" s="1" t="s">
        <v>171</v>
      </c>
      <c r="E145">
        <v>2021</v>
      </c>
      <c r="F145">
        <v>15</v>
      </c>
      <c r="G145">
        <v>10</v>
      </c>
      <c r="H145">
        <f t="shared" si="8"/>
        <v>4.5720000000000001</v>
      </c>
      <c r="I145">
        <f t="shared" si="9"/>
        <v>3.048</v>
      </c>
    </row>
    <row r="146" spans="1:9" x14ac:dyDescent="0.25">
      <c r="A146" t="s">
        <v>57</v>
      </c>
      <c r="B146" t="s">
        <v>188</v>
      </c>
      <c r="C146" s="1">
        <v>44468</v>
      </c>
      <c r="D146" s="1" t="s">
        <v>171</v>
      </c>
      <c r="E146">
        <v>2021</v>
      </c>
      <c r="F146">
        <v>15</v>
      </c>
      <c r="G146">
        <v>50</v>
      </c>
      <c r="H146">
        <f t="shared" si="8"/>
        <v>4.5720000000000001</v>
      </c>
      <c r="I146">
        <f t="shared" si="9"/>
        <v>15.24</v>
      </c>
    </row>
    <row r="147" spans="1:9" x14ac:dyDescent="0.25">
      <c r="A147" t="s">
        <v>57</v>
      </c>
      <c r="B147" t="s">
        <v>189</v>
      </c>
      <c r="C147" s="1">
        <v>44468</v>
      </c>
      <c r="D147" s="1" t="s">
        <v>171</v>
      </c>
      <c r="E147">
        <v>2021</v>
      </c>
      <c r="F147">
        <v>3</v>
      </c>
      <c r="G147">
        <v>3</v>
      </c>
      <c r="H147">
        <f t="shared" si="8"/>
        <v>0.9144000000000001</v>
      </c>
      <c r="I147">
        <f t="shared" si="9"/>
        <v>0.9144000000000001</v>
      </c>
    </row>
    <row r="148" spans="1:9" x14ac:dyDescent="0.25">
      <c r="A148" t="s">
        <v>57</v>
      </c>
      <c r="B148" t="s">
        <v>190</v>
      </c>
      <c r="C148" s="1">
        <v>44468</v>
      </c>
      <c r="D148" s="1" t="s">
        <v>171</v>
      </c>
      <c r="E148">
        <v>2021</v>
      </c>
      <c r="F148">
        <v>3</v>
      </c>
      <c r="G148">
        <v>3</v>
      </c>
      <c r="H148">
        <f t="shared" si="8"/>
        <v>0.9144000000000001</v>
      </c>
      <c r="I148">
        <f t="shared" si="9"/>
        <v>0.9144000000000001</v>
      </c>
    </row>
    <row r="149" spans="1:9" x14ac:dyDescent="0.25">
      <c r="A149" t="s">
        <v>57</v>
      </c>
      <c r="B149" t="s">
        <v>182</v>
      </c>
      <c r="C149" s="1">
        <v>45197</v>
      </c>
      <c r="D149" s="1" t="s">
        <v>171</v>
      </c>
      <c r="E149">
        <v>2023</v>
      </c>
      <c r="F149">
        <v>24</v>
      </c>
      <c r="G149">
        <v>70</v>
      </c>
      <c r="H149">
        <f t="shared" si="8"/>
        <v>7.3152000000000008</v>
      </c>
      <c r="I149">
        <f t="shared" si="9"/>
        <v>21.336000000000002</v>
      </c>
    </row>
    <row r="150" spans="1:9" x14ac:dyDescent="0.25">
      <c r="A150" t="s">
        <v>57</v>
      </c>
      <c r="B150" t="s">
        <v>183</v>
      </c>
      <c r="C150" s="1"/>
      <c r="D150" s="1" t="s">
        <v>171</v>
      </c>
      <c r="E150">
        <v>2023</v>
      </c>
    </row>
    <row r="151" spans="1:9" x14ac:dyDescent="0.25">
      <c r="A151" t="s">
        <v>57</v>
      </c>
      <c r="B151" t="s">
        <v>184</v>
      </c>
      <c r="C151" s="1"/>
      <c r="D151" s="1" t="s">
        <v>171</v>
      </c>
      <c r="E151">
        <v>2023</v>
      </c>
    </row>
    <row r="152" spans="1:9" x14ac:dyDescent="0.25">
      <c r="A152" t="s">
        <v>57</v>
      </c>
      <c r="B152" t="s">
        <v>185</v>
      </c>
      <c r="C152" s="1"/>
      <c r="D152" s="1" t="s">
        <v>171</v>
      </c>
      <c r="E152">
        <v>2023</v>
      </c>
    </row>
    <row r="153" spans="1:9" x14ac:dyDescent="0.25">
      <c r="A153" t="s">
        <v>57</v>
      </c>
      <c r="B153" t="s">
        <v>186</v>
      </c>
      <c r="C153" s="1">
        <v>45197</v>
      </c>
      <c r="D153" s="1" t="s">
        <v>171</v>
      </c>
      <c r="E153">
        <v>2023</v>
      </c>
      <c r="F153">
        <v>18</v>
      </c>
      <c r="G153">
        <v>20</v>
      </c>
      <c r="H153">
        <f t="shared" ref="H153:I157" si="10">F153*0.3048</f>
        <v>5.4864000000000006</v>
      </c>
      <c r="I153">
        <f t="shared" si="10"/>
        <v>6.0960000000000001</v>
      </c>
    </row>
    <row r="154" spans="1:9" x14ac:dyDescent="0.25">
      <c r="A154" t="s">
        <v>57</v>
      </c>
      <c r="B154" t="s">
        <v>187</v>
      </c>
      <c r="C154" s="1">
        <v>45197</v>
      </c>
      <c r="D154" s="1" t="s">
        <v>171</v>
      </c>
      <c r="E154">
        <v>2023</v>
      </c>
      <c r="F154">
        <v>12</v>
      </c>
      <c r="G154">
        <v>10</v>
      </c>
      <c r="H154">
        <f t="shared" si="10"/>
        <v>3.6576000000000004</v>
      </c>
      <c r="I154">
        <f t="shared" si="10"/>
        <v>3.048</v>
      </c>
    </row>
    <row r="155" spans="1:9" x14ac:dyDescent="0.25">
      <c r="A155" t="s">
        <v>57</v>
      </c>
      <c r="B155" t="s">
        <v>188</v>
      </c>
      <c r="C155" s="1">
        <v>45197</v>
      </c>
      <c r="D155" s="1" t="s">
        <v>171</v>
      </c>
      <c r="E155">
        <v>2023</v>
      </c>
      <c r="F155">
        <v>13</v>
      </c>
      <c r="G155">
        <v>50</v>
      </c>
      <c r="H155">
        <f t="shared" si="10"/>
        <v>3.9624000000000001</v>
      </c>
      <c r="I155">
        <f t="shared" si="10"/>
        <v>15.24</v>
      </c>
    </row>
    <row r="156" spans="1:9" x14ac:dyDescent="0.25">
      <c r="A156" t="s">
        <v>57</v>
      </c>
      <c r="B156" t="s">
        <v>189</v>
      </c>
      <c r="C156" s="1">
        <v>45197</v>
      </c>
      <c r="D156" s="1" t="s">
        <v>171</v>
      </c>
      <c r="E156">
        <v>2023</v>
      </c>
      <c r="F156">
        <v>3</v>
      </c>
      <c r="G156">
        <v>3</v>
      </c>
      <c r="H156">
        <f t="shared" si="10"/>
        <v>0.9144000000000001</v>
      </c>
      <c r="I156">
        <f t="shared" si="10"/>
        <v>0.9144000000000001</v>
      </c>
    </row>
    <row r="157" spans="1:9" x14ac:dyDescent="0.25">
      <c r="A157" t="s">
        <v>57</v>
      </c>
      <c r="B157" t="s">
        <v>190</v>
      </c>
      <c r="C157" s="1">
        <v>45197</v>
      </c>
      <c r="D157" s="1" t="s">
        <v>171</v>
      </c>
      <c r="E157">
        <v>2023</v>
      </c>
      <c r="F157">
        <v>3</v>
      </c>
      <c r="G157">
        <v>3</v>
      </c>
      <c r="H157">
        <f t="shared" si="10"/>
        <v>0.9144000000000001</v>
      </c>
      <c r="I157">
        <f t="shared" si="10"/>
        <v>0.9144000000000001</v>
      </c>
    </row>
    <row r="158" spans="1:9" x14ac:dyDescent="0.25">
      <c r="A158" t="s">
        <v>57</v>
      </c>
      <c r="B158" t="s">
        <v>182</v>
      </c>
      <c r="C158" s="1">
        <v>45468</v>
      </c>
      <c r="D158" s="1" t="s">
        <v>200</v>
      </c>
      <c r="E158">
        <v>2024</v>
      </c>
    </row>
    <row r="159" spans="1:9" x14ac:dyDescent="0.25">
      <c r="A159" t="s">
        <v>57</v>
      </c>
      <c r="B159" t="s">
        <v>183</v>
      </c>
      <c r="C159" s="1">
        <v>45468</v>
      </c>
      <c r="D159" s="1" t="s">
        <v>200</v>
      </c>
      <c r="E159">
        <v>2024</v>
      </c>
      <c r="H159" s="2">
        <v>5.1816000000000004</v>
      </c>
      <c r="I159" s="2">
        <v>24.384</v>
      </c>
    </row>
    <row r="160" spans="1:9" x14ac:dyDescent="0.25">
      <c r="A160" t="s">
        <v>57</v>
      </c>
      <c r="B160" t="s">
        <v>184</v>
      </c>
      <c r="C160" s="1"/>
      <c r="D160" s="1"/>
      <c r="H160" s="2"/>
      <c r="I160" s="2"/>
    </row>
    <row r="161" spans="1:9" x14ac:dyDescent="0.25">
      <c r="A161" t="s">
        <v>57</v>
      </c>
      <c r="B161" t="s">
        <v>185</v>
      </c>
      <c r="C161" s="1">
        <v>45468</v>
      </c>
      <c r="D161" s="1" t="s">
        <v>200</v>
      </c>
      <c r="E161">
        <v>2024</v>
      </c>
      <c r="H161" s="2">
        <v>0.9144000000000001</v>
      </c>
      <c r="I161" s="2">
        <v>0.9144000000000001</v>
      </c>
    </row>
    <row r="162" spans="1:9" x14ac:dyDescent="0.25">
      <c r="A162" t="s">
        <v>57</v>
      </c>
      <c r="B162" t="s">
        <v>186</v>
      </c>
      <c r="C162" s="1">
        <v>45468</v>
      </c>
      <c r="D162" s="1" t="s">
        <v>200</v>
      </c>
      <c r="E162">
        <v>2024</v>
      </c>
      <c r="H162" s="2">
        <v>4.2671999999999999</v>
      </c>
      <c r="I162" s="2">
        <v>6.0960000000000001</v>
      </c>
    </row>
    <row r="163" spans="1:9" x14ac:dyDescent="0.25">
      <c r="A163" t="s">
        <v>57</v>
      </c>
      <c r="B163" t="s">
        <v>187</v>
      </c>
      <c r="C163" s="1">
        <v>45468</v>
      </c>
      <c r="D163" s="1" t="s">
        <v>200</v>
      </c>
      <c r="E163">
        <v>2024</v>
      </c>
      <c r="H163" s="2">
        <v>4.2671999999999999</v>
      </c>
      <c r="I163" s="2">
        <v>4.5720000000000001</v>
      </c>
    </row>
    <row r="164" spans="1:9" x14ac:dyDescent="0.25">
      <c r="A164" t="s">
        <v>57</v>
      </c>
      <c r="B164" t="s">
        <v>188</v>
      </c>
      <c r="C164" s="1">
        <v>45468</v>
      </c>
      <c r="D164" s="1" t="s">
        <v>200</v>
      </c>
      <c r="E164">
        <v>2024</v>
      </c>
      <c r="H164" s="2">
        <v>6.4008000000000003</v>
      </c>
      <c r="I164" s="2">
        <v>15.24</v>
      </c>
    </row>
    <row r="165" spans="1:9" x14ac:dyDescent="0.25">
      <c r="A165" t="s">
        <v>57</v>
      </c>
      <c r="B165" t="s">
        <v>189</v>
      </c>
      <c r="C165" s="1">
        <v>45468</v>
      </c>
      <c r="D165" s="1" t="s">
        <v>200</v>
      </c>
      <c r="E165">
        <v>2024</v>
      </c>
      <c r="H165" s="2">
        <v>0.9144000000000001</v>
      </c>
      <c r="I165" s="2">
        <v>0.9144000000000001</v>
      </c>
    </row>
    <row r="166" spans="1:9" x14ac:dyDescent="0.25">
      <c r="A166" t="s">
        <v>57</v>
      </c>
      <c r="B166" t="s">
        <v>190</v>
      </c>
      <c r="C166" s="1">
        <v>45468</v>
      </c>
      <c r="D166" s="1" t="s">
        <v>200</v>
      </c>
      <c r="E166">
        <v>2024</v>
      </c>
      <c r="H166" s="2">
        <v>0.9144000000000001</v>
      </c>
      <c r="I166" s="2">
        <v>0.9144000000000001</v>
      </c>
    </row>
    <row r="167" spans="1:9" x14ac:dyDescent="0.25">
      <c r="A167" t="s">
        <v>56</v>
      </c>
      <c r="B167" t="s">
        <v>176</v>
      </c>
      <c r="C167" s="1">
        <v>45468</v>
      </c>
      <c r="D167" s="1" t="s">
        <v>200</v>
      </c>
      <c r="E167">
        <v>2024</v>
      </c>
      <c r="H167" s="2">
        <v>3.048</v>
      </c>
      <c r="I167" s="2">
        <v>3.048</v>
      </c>
    </row>
    <row r="168" spans="1:9" x14ac:dyDescent="0.25">
      <c r="A168" t="s">
        <v>56</v>
      </c>
      <c r="B168" t="s">
        <v>177</v>
      </c>
      <c r="C168" s="1"/>
      <c r="D168" s="1"/>
      <c r="H168" s="2"/>
      <c r="I168" s="2"/>
    </row>
    <row r="169" spans="1:9" x14ac:dyDescent="0.25">
      <c r="A169" t="s">
        <v>56</v>
      </c>
      <c r="B169" t="s">
        <v>178</v>
      </c>
      <c r="C169" s="1">
        <v>45468</v>
      </c>
      <c r="D169" s="1" t="s">
        <v>200</v>
      </c>
      <c r="E169">
        <v>2024</v>
      </c>
      <c r="H169" s="2">
        <v>3.048</v>
      </c>
      <c r="I169" s="2">
        <v>6.0960000000000001</v>
      </c>
    </row>
    <row r="170" spans="1:9" x14ac:dyDescent="0.25">
      <c r="A170" t="s">
        <v>56</v>
      </c>
      <c r="B170" t="s">
        <v>179</v>
      </c>
      <c r="C170" s="1"/>
      <c r="D170" s="1"/>
      <c r="H170" s="2"/>
      <c r="I170" s="2"/>
    </row>
    <row r="171" spans="1:9" x14ac:dyDescent="0.25">
      <c r="A171" t="s">
        <v>56</v>
      </c>
      <c r="B171" t="s">
        <v>180</v>
      </c>
      <c r="C171" s="1"/>
      <c r="D171" s="1"/>
      <c r="H171" s="2"/>
      <c r="I171" s="2"/>
    </row>
    <row r="172" spans="1:9" x14ac:dyDescent="0.25">
      <c r="A172" t="s">
        <v>56</v>
      </c>
      <c r="B172" t="s">
        <v>181</v>
      </c>
      <c r="C172" s="1">
        <v>45468</v>
      </c>
      <c r="D172" s="1" t="s">
        <v>200</v>
      </c>
      <c r="E172">
        <v>2024</v>
      </c>
      <c r="H172" s="2">
        <v>0.9144000000000001</v>
      </c>
      <c r="I172" s="2">
        <v>0.9144000000000001</v>
      </c>
    </row>
    <row r="173" spans="1:9" x14ac:dyDescent="0.25">
      <c r="A173" t="s">
        <v>57</v>
      </c>
      <c r="B173" t="s">
        <v>182</v>
      </c>
      <c r="C173" s="1">
        <v>45491</v>
      </c>
      <c r="D173" s="1" t="s">
        <v>169</v>
      </c>
      <c r="E173">
        <v>2024</v>
      </c>
      <c r="H173" s="2">
        <v>5.1816000000000004</v>
      </c>
      <c r="I173" s="2">
        <v>22.86</v>
      </c>
    </row>
    <row r="174" spans="1:9" x14ac:dyDescent="0.25">
      <c r="A174" t="s">
        <v>57</v>
      </c>
      <c r="B174" t="s">
        <v>183</v>
      </c>
      <c r="C174" s="1">
        <v>45491</v>
      </c>
      <c r="D174" s="1" t="s">
        <v>169</v>
      </c>
      <c r="E174">
        <v>2024</v>
      </c>
      <c r="F174" t="s">
        <v>206</v>
      </c>
      <c r="H174" s="2"/>
      <c r="I174" s="2"/>
    </row>
    <row r="175" spans="1:9" x14ac:dyDescent="0.25">
      <c r="A175" t="s">
        <v>57</v>
      </c>
      <c r="B175" t="s">
        <v>184</v>
      </c>
      <c r="C175" s="1">
        <v>45491</v>
      </c>
      <c r="D175" s="1" t="s">
        <v>169</v>
      </c>
      <c r="E175">
        <v>2024</v>
      </c>
      <c r="F175" t="s">
        <v>206</v>
      </c>
      <c r="H175" s="2"/>
      <c r="I175" s="2"/>
    </row>
    <row r="176" spans="1:9" x14ac:dyDescent="0.25">
      <c r="A176" t="s">
        <v>57</v>
      </c>
      <c r="B176" t="s">
        <v>185</v>
      </c>
      <c r="C176" s="1">
        <v>45491</v>
      </c>
      <c r="D176" s="1" t="s">
        <v>169</v>
      </c>
      <c r="E176">
        <v>2024</v>
      </c>
      <c r="H176" s="2">
        <v>1.8288000000000002</v>
      </c>
      <c r="I176" s="2">
        <v>1.8288000000000002</v>
      </c>
    </row>
    <row r="177" spans="1:9" x14ac:dyDescent="0.25">
      <c r="A177" t="s">
        <v>57</v>
      </c>
      <c r="B177" t="s">
        <v>186</v>
      </c>
      <c r="C177" s="1">
        <v>45491</v>
      </c>
      <c r="D177" s="1" t="s">
        <v>169</v>
      </c>
      <c r="E177">
        <v>2024</v>
      </c>
      <c r="H177" s="2">
        <v>4.2671999999999999</v>
      </c>
      <c r="I177" s="2">
        <v>6.0960000000000001</v>
      </c>
    </row>
    <row r="178" spans="1:9" x14ac:dyDescent="0.25">
      <c r="A178" t="s">
        <v>57</v>
      </c>
      <c r="B178" t="s">
        <v>187</v>
      </c>
      <c r="C178" s="1">
        <v>45491</v>
      </c>
      <c r="D178" s="1" t="s">
        <v>169</v>
      </c>
      <c r="E178">
        <v>2024</v>
      </c>
      <c r="H178" s="2">
        <v>3.9624000000000001</v>
      </c>
      <c r="I178" s="2">
        <v>3.9624000000000001</v>
      </c>
    </row>
    <row r="179" spans="1:9" x14ac:dyDescent="0.25">
      <c r="A179" t="s">
        <v>57</v>
      </c>
      <c r="B179" t="s">
        <v>188</v>
      </c>
      <c r="C179" s="1">
        <v>45491</v>
      </c>
      <c r="D179" s="1" t="s">
        <v>169</v>
      </c>
      <c r="E179">
        <v>2024</v>
      </c>
      <c r="H179" s="2">
        <v>3.9624000000000001</v>
      </c>
      <c r="I179" s="2">
        <v>18.288</v>
      </c>
    </row>
    <row r="180" spans="1:9" x14ac:dyDescent="0.25">
      <c r="A180" t="s">
        <v>57</v>
      </c>
      <c r="B180" t="s">
        <v>189</v>
      </c>
      <c r="C180" s="1">
        <v>45491</v>
      </c>
      <c r="D180" s="1" t="s">
        <v>169</v>
      </c>
      <c r="E180">
        <v>2024</v>
      </c>
      <c r="H180" s="2">
        <v>0.9144000000000001</v>
      </c>
      <c r="I180" s="2">
        <v>0.9144000000000001</v>
      </c>
    </row>
    <row r="181" spans="1:9" x14ac:dyDescent="0.25">
      <c r="A181" t="s">
        <v>57</v>
      </c>
      <c r="B181" t="s">
        <v>190</v>
      </c>
      <c r="C181" s="1">
        <v>45491</v>
      </c>
      <c r="D181" s="1" t="s">
        <v>169</v>
      </c>
      <c r="E181">
        <v>2024</v>
      </c>
      <c r="H181" s="2">
        <v>0.9144000000000001</v>
      </c>
      <c r="I181" s="2">
        <v>0.9144000000000001</v>
      </c>
    </row>
    <row r="182" spans="1:9" x14ac:dyDescent="0.25">
      <c r="A182" t="s">
        <v>56</v>
      </c>
      <c r="B182" t="s">
        <v>176</v>
      </c>
      <c r="C182" s="1">
        <v>45491</v>
      </c>
      <c r="D182" s="1" t="s">
        <v>169</v>
      </c>
      <c r="E182">
        <v>2024</v>
      </c>
      <c r="H182" s="2">
        <v>2.4384000000000001</v>
      </c>
      <c r="I182" s="2">
        <v>2.4384000000000001</v>
      </c>
    </row>
    <row r="183" spans="1:9" x14ac:dyDescent="0.25">
      <c r="A183" t="s">
        <v>56</v>
      </c>
      <c r="B183" t="s">
        <v>177</v>
      </c>
      <c r="C183" s="1">
        <v>45491</v>
      </c>
      <c r="D183" s="1" t="s">
        <v>169</v>
      </c>
      <c r="E183">
        <v>2024</v>
      </c>
      <c r="H183" s="2"/>
      <c r="I183" s="2"/>
    </row>
    <row r="184" spans="1:9" x14ac:dyDescent="0.25">
      <c r="A184" t="s">
        <v>56</v>
      </c>
      <c r="B184" t="s">
        <v>178</v>
      </c>
      <c r="C184" s="1">
        <v>45491</v>
      </c>
      <c r="D184" s="1" t="s">
        <v>169</v>
      </c>
      <c r="E184">
        <v>2024</v>
      </c>
      <c r="H184" s="2">
        <v>1.8288000000000002</v>
      </c>
      <c r="I184" s="2">
        <v>6.0960000000000001</v>
      </c>
    </row>
    <row r="185" spans="1:9" x14ac:dyDescent="0.25">
      <c r="A185" t="s">
        <v>56</v>
      </c>
      <c r="B185" t="s">
        <v>179</v>
      </c>
      <c r="C185" s="1">
        <v>45491</v>
      </c>
      <c r="D185" s="1" t="s">
        <v>169</v>
      </c>
      <c r="E185">
        <v>2024</v>
      </c>
      <c r="H185" s="2"/>
      <c r="I185" s="2"/>
    </row>
    <row r="186" spans="1:9" x14ac:dyDescent="0.25">
      <c r="A186" t="s">
        <v>56</v>
      </c>
      <c r="B186" t="s">
        <v>180</v>
      </c>
      <c r="C186" s="1">
        <v>45491</v>
      </c>
      <c r="D186" s="1" t="s">
        <v>169</v>
      </c>
      <c r="E186">
        <v>2024</v>
      </c>
      <c r="H186" s="2"/>
      <c r="I186" s="2"/>
    </row>
    <row r="187" spans="1:9" x14ac:dyDescent="0.25">
      <c r="A187" t="s">
        <v>56</v>
      </c>
      <c r="B187" t="s">
        <v>181</v>
      </c>
      <c r="C187" s="1">
        <v>45491</v>
      </c>
      <c r="D187" s="1" t="s">
        <v>169</v>
      </c>
      <c r="E187">
        <v>2024</v>
      </c>
      <c r="H187" s="2">
        <v>1.2192000000000001</v>
      </c>
      <c r="I187" s="2">
        <v>1.2192000000000001</v>
      </c>
    </row>
    <row r="188" spans="1:9" x14ac:dyDescent="0.25">
      <c r="A188" t="s">
        <v>57</v>
      </c>
      <c r="B188" t="s">
        <v>182</v>
      </c>
      <c r="C188" s="1">
        <v>45525</v>
      </c>
      <c r="D188" s="1" t="s">
        <v>202</v>
      </c>
      <c r="E188">
        <v>2024</v>
      </c>
      <c r="H188" s="2">
        <v>3.9624000000000001</v>
      </c>
      <c r="I188" s="2">
        <v>21.336000000000002</v>
      </c>
    </row>
    <row r="189" spans="1:9" x14ac:dyDescent="0.25">
      <c r="A189" t="s">
        <v>57</v>
      </c>
      <c r="B189" t="s">
        <v>183</v>
      </c>
      <c r="C189" s="1">
        <v>45525</v>
      </c>
      <c r="D189" s="1" t="s">
        <v>202</v>
      </c>
      <c r="E189">
        <v>2024</v>
      </c>
      <c r="H189" s="2"/>
      <c r="I189" s="2"/>
    </row>
    <row r="190" spans="1:9" x14ac:dyDescent="0.25">
      <c r="A190" t="s">
        <v>57</v>
      </c>
      <c r="B190" t="s">
        <v>184</v>
      </c>
      <c r="C190" s="1">
        <v>45525</v>
      </c>
      <c r="D190" s="1" t="s">
        <v>202</v>
      </c>
      <c r="E190">
        <v>2024</v>
      </c>
      <c r="H190" s="2"/>
      <c r="I190" s="2"/>
    </row>
    <row r="191" spans="1:9" x14ac:dyDescent="0.25">
      <c r="A191" t="s">
        <v>57</v>
      </c>
      <c r="B191" t="s">
        <v>185</v>
      </c>
      <c r="C191" s="1">
        <v>45525</v>
      </c>
      <c r="D191" s="1" t="s">
        <v>202</v>
      </c>
      <c r="E191">
        <v>2024</v>
      </c>
      <c r="H191" s="2">
        <v>0.9144000000000001</v>
      </c>
      <c r="I191" s="2">
        <v>0.9144000000000001</v>
      </c>
    </row>
    <row r="192" spans="1:9" x14ac:dyDescent="0.25">
      <c r="A192" t="s">
        <v>57</v>
      </c>
      <c r="B192" t="s">
        <v>186</v>
      </c>
      <c r="C192" s="1">
        <v>45525</v>
      </c>
      <c r="D192" s="1" t="s">
        <v>202</v>
      </c>
      <c r="E192">
        <v>2024</v>
      </c>
      <c r="H192" s="2">
        <v>3.9624000000000001</v>
      </c>
      <c r="I192" s="2">
        <v>6.0960000000000001</v>
      </c>
    </row>
    <row r="193" spans="1:9" x14ac:dyDescent="0.25">
      <c r="A193" t="s">
        <v>57</v>
      </c>
      <c r="B193" t="s">
        <v>187</v>
      </c>
      <c r="C193" s="1">
        <v>45525</v>
      </c>
      <c r="D193" s="1" t="s">
        <v>202</v>
      </c>
      <c r="E193">
        <v>2024</v>
      </c>
      <c r="H193" s="2">
        <v>3.048</v>
      </c>
      <c r="I193" s="2">
        <v>3.048</v>
      </c>
    </row>
    <row r="194" spans="1:9" x14ac:dyDescent="0.25">
      <c r="A194" t="s">
        <v>57</v>
      </c>
      <c r="B194" t="s">
        <v>188</v>
      </c>
      <c r="C194" s="1">
        <v>45525</v>
      </c>
      <c r="D194" s="1" t="s">
        <v>202</v>
      </c>
      <c r="E194">
        <v>2024</v>
      </c>
      <c r="H194" s="2">
        <v>4.2671999999999999</v>
      </c>
      <c r="I194" s="2">
        <v>18.288</v>
      </c>
    </row>
    <row r="195" spans="1:9" x14ac:dyDescent="0.25">
      <c r="A195" t="s">
        <v>57</v>
      </c>
      <c r="B195" t="s">
        <v>189</v>
      </c>
      <c r="C195" s="1">
        <v>45525</v>
      </c>
      <c r="D195" s="1" t="s">
        <v>202</v>
      </c>
      <c r="E195">
        <v>2024</v>
      </c>
      <c r="H195" s="2">
        <v>0.9144000000000001</v>
      </c>
      <c r="I195" s="2">
        <v>0.9144000000000001</v>
      </c>
    </row>
    <row r="196" spans="1:9" x14ac:dyDescent="0.25">
      <c r="A196" t="s">
        <v>57</v>
      </c>
      <c r="B196" t="s">
        <v>190</v>
      </c>
      <c r="C196" s="1">
        <v>45525</v>
      </c>
      <c r="D196" s="1" t="s">
        <v>202</v>
      </c>
      <c r="E196">
        <v>2024</v>
      </c>
      <c r="H196" s="2">
        <v>0.9144000000000001</v>
      </c>
      <c r="I196" s="2">
        <v>0.9144000000000001</v>
      </c>
    </row>
    <row r="197" spans="1:9" x14ac:dyDescent="0.25">
      <c r="A197" t="s">
        <v>56</v>
      </c>
      <c r="B197" t="s">
        <v>176</v>
      </c>
      <c r="C197" s="1">
        <v>45525</v>
      </c>
      <c r="D197" s="1" t="s">
        <v>202</v>
      </c>
      <c r="E197">
        <v>2024</v>
      </c>
      <c r="H197" s="2">
        <v>1.8288000000000002</v>
      </c>
      <c r="I197" s="2">
        <v>1.8288000000000002</v>
      </c>
    </row>
    <row r="198" spans="1:9" x14ac:dyDescent="0.25">
      <c r="A198" t="s">
        <v>56</v>
      </c>
      <c r="B198" t="s">
        <v>177</v>
      </c>
      <c r="C198" s="1"/>
      <c r="D198" s="1"/>
      <c r="H198" s="2"/>
      <c r="I198" s="2"/>
    </row>
    <row r="199" spans="1:9" x14ac:dyDescent="0.25">
      <c r="A199" t="s">
        <v>56</v>
      </c>
      <c r="B199" t="s">
        <v>178</v>
      </c>
      <c r="C199" s="1">
        <v>45525</v>
      </c>
      <c r="D199" s="1" t="s">
        <v>202</v>
      </c>
      <c r="E199">
        <v>2024</v>
      </c>
      <c r="H199" s="2">
        <v>2.4384000000000001</v>
      </c>
      <c r="I199" s="2">
        <v>3.048</v>
      </c>
    </row>
    <row r="200" spans="1:9" x14ac:dyDescent="0.25">
      <c r="A200" t="s">
        <v>56</v>
      </c>
      <c r="B200" t="s">
        <v>179</v>
      </c>
      <c r="C200" s="1"/>
      <c r="D200" s="1"/>
      <c r="H200" s="2"/>
      <c r="I200" s="2"/>
    </row>
    <row r="201" spans="1:9" x14ac:dyDescent="0.25">
      <c r="A201" t="s">
        <v>56</v>
      </c>
      <c r="B201" t="s">
        <v>180</v>
      </c>
      <c r="C201" s="1"/>
      <c r="D201" s="1"/>
      <c r="H201" s="2"/>
      <c r="I201" s="2"/>
    </row>
    <row r="202" spans="1:9" x14ac:dyDescent="0.25">
      <c r="A202" t="s">
        <v>56</v>
      </c>
      <c r="B202" t="s">
        <v>181</v>
      </c>
      <c r="C202" s="1">
        <v>45525</v>
      </c>
      <c r="D202" s="1" t="s">
        <v>202</v>
      </c>
      <c r="E202">
        <v>2024</v>
      </c>
      <c r="H202" s="2">
        <v>0.9144000000000001</v>
      </c>
      <c r="I202" s="2">
        <v>0.9144000000000001</v>
      </c>
    </row>
    <row r="203" spans="1:9" x14ac:dyDescent="0.25">
      <c r="A203" t="s">
        <v>57</v>
      </c>
      <c r="B203" t="s">
        <v>182</v>
      </c>
      <c r="C203" s="1">
        <v>45573</v>
      </c>
      <c r="D203" t="s">
        <v>219</v>
      </c>
      <c r="E203">
        <v>2024</v>
      </c>
      <c r="H203" s="2">
        <v>4.8768000000000002</v>
      </c>
      <c r="I203" s="2">
        <v>22.86</v>
      </c>
    </row>
    <row r="204" spans="1:9" x14ac:dyDescent="0.25">
      <c r="A204" t="s">
        <v>57</v>
      </c>
      <c r="B204" t="s">
        <v>183</v>
      </c>
      <c r="C204" s="1">
        <v>45573</v>
      </c>
      <c r="D204" t="s">
        <v>219</v>
      </c>
      <c r="E204">
        <v>2024</v>
      </c>
    </row>
    <row r="205" spans="1:9" x14ac:dyDescent="0.25">
      <c r="A205" t="s">
        <v>57</v>
      </c>
      <c r="B205" t="s">
        <v>184</v>
      </c>
      <c r="C205" s="1">
        <v>45573</v>
      </c>
      <c r="D205" t="s">
        <v>219</v>
      </c>
      <c r="E205">
        <v>2024</v>
      </c>
    </row>
    <row r="206" spans="1:9" x14ac:dyDescent="0.25">
      <c r="A206" t="s">
        <v>57</v>
      </c>
      <c r="B206" t="s">
        <v>185</v>
      </c>
      <c r="C206" s="1">
        <v>45573</v>
      </c>
      <c r="D206" t="s">
        <v>219</v>
      </c>
      <c r="E206">
        <v>2024</v>
      </c>
      <c r="H206" s="2">
        <v>0.9144000000000001</v>
      </c>
      <c r="I206" s="2">
        <v>0.9144000000000001</v>
      </c>
    </row>
    <row r="207" spans="1:9" x14ac:dyDescent="0.25">
      <c r="A207" t="s">
        <v>57</v>
      </c>
      <c r="B207" t="s">
        <v>186</v>
      </c>
      <c r="C207" s="1">
        <v>45573</v>
      </c>
      <c r="D207" t="s">
        <v>219</v>
      </c>
      <c r="E207">
        <v>2024</v>
      </c>
      <c r="H207" s="2">
        <v>4.5720000000000001</v>
      </c>
      <c r="I207" s="2">
        <v>6.0960000000000001</v>
      </c>
    </row>
    <row r="208" spans="1:9" x14ac:dyDescent="0.25">
      <c r="A208" t="s">
        <v>57</v>
      </c>
      <c r="B208" t="s">
        <v>187</v>
      </c>
      <c r="C208" s="1">
        <v>45573</v>
      </c>
      <c r="D208" t="s">
        <v>219</v>
      </c>
      <c r="E208">
        <v>2024</v>
      </c>
      <c r="H208" s="2">
        <v>5.1816000000000004</v>
      </c>
      <c r="I208" s="2">
        <v>3.048</v>
      </c>
    </row>
    <row r="209" spans="1:9" x14ac:dyDescent="0.25">
      <c r="A209" t="s">
        <v>57</v>
      </c>
      <c r="B209" t="s">
        <v>188</v>
      </c>
      <c r="C209" s="1">
        <v>45573</v>
      </c>
      <c r="D209" t="s">
        <v>219</v>
      </c>
      <c r="E209">
        <v>2024</v>
      </c>
      <c r="H209" s="2">
        <v>3.9624000000000001</v>
      </c>
      <c r="I209" s="2">
        <v>18.288</v>
      </c>
    </row>
    <row r="210" spans="1:9" x14ac:dyDescent="0.25">
      <c r="A210" t="s">
        <v>57</v>
      </c>
      <c r="B210" t="s">
        <v>189</v>
      </c>
      <c r="C210" s="1">
        <v>45573</v>
      </c>
      <c r="D210" t="s">
        <v>219</v>
      </c>
      <c r="E210">
        <v>2024</v>
      </c>
      <c r="H210" s="2">
        <v>1.2192000000000001</v>
      </c>
      <c r="I210" s="2">
        <v>0.9144000000000001</v>
      </c>
    </row>
    <row r="211" spans="1:9" x14ac:dyDescent="0.25">
      <c r="A211" t="s">
        <v>57</v>
      </c>
      <c r="B211" t="s">
        <v>190</v>
      </c>
      <c r="C211" s="1">
        <v>45573</v>
      </c>
      <c r="D211" t="s">
        <v>219</v>
      </c>
      <c r="E211">
        <v>2024</v>
      </c>
      <c r="H211" s="2">
        <v>0.9144000000000001</v>
      </c>
      <c r="I211" s="2">
        <v>0.9144000000000001</v>
      </c>
    </row>
    <row r="212" spans="1:9" x14ac:dyDescent="0.25">
      <c r="A212" t="s">
        <v>56</v>
      </c>
      <c r="B212" t="s">
        <v>176</v>
      </c>
      <c r="C212" s="1">
        <v>45573</v>
      </c>
      <c r="D212" t="s">
        <v>219</v>
      </c>
      <c r="E212">
        <v>2024</v>
      </c>
      <c r="H212" s="2">
        <v>2.7432000000000003</v>
      </c>
      <c r="I212" s="2">
        <v>1.8288000000000002</v>
      </c>
    </row>
    <row r="213" spans="1:9" x14ac:dyDescent="0.25">
      <c r="A213" t="s">
        <v>56</v>
      </c>
      <c r="B213" t="s">
        <v>177</v>
      </c>
      <c r="C213" s="1">
        <v>45573</v>
      </c>
      <c r="D213" t="s">
        <v>219</v>
      </c>
      <c r="E213">
        <v>2024</v>
      </c>
    </row>
    <row r="214" spans="1:9" x14ac:dyDescent="0.25">
      <c r="A214" t="s">
        <v>56</v>
      </c>
      <c r="B214" t="s">
        <v>178</v>
      </c>
      <c r="C214" s="1">
        <v>45573</v>
      </c>
      <c r="D214" t="s">
        <v>219</v>
      </c>
      <c r="E214">
        <v>2024</v>
      </c>
      <c r="H214" s="2">
        <v>3.048</v>
      </c>
      <c r="I214" s="2">
        <v>6.0960000000000001</v>
      </c>
    </row>
    <row r="215" spans="1:9" x14ac:dyDescent="0.25">
      <c r="A215" t="s">
        <v>56</v>
      </c>
      <c r="B215" t="s">
        <v>179</v>
      </c>
      <c r="C215" s="1">
        <v>45573</v>
      </c>
      <c r="D215" t="s">
        <v>219</v>
      </c>
      <c r="E215">
        <v>2024</v>
      </c>
    </row>
    <row r="216" spans="1:9" x14ac:dyDescent="0.25">
      <c r="A216" t="s">
        <v>56</v>
      </c>
      <c r="B216" t="s">
        <v>180</v>
      </c>
      <c r="C216" s="1">
        <v>45573</v>
      </c>
      <c r="D216" t="s">
        <v>219</v>
      </c>
      <c r="E216">
        <v>2024</v>
      </c>
    </row>
    <row r="217" spans="1:9" x14ac:dyDescent="0.25">
      <c r="A217" t="s">
        <v>56</v>
      </c>
      <c r="B217" t="s">
        <v>181</v>
      </c>
      <c r="C217" s="1">
        <v>45573</v>
      </c>
      <c r="D217" t="s">
        <v>219</v>
      </c>
      <c r="E217">
        <v>2024</v>
      </c>
      <c r="H217" s="2">
        <v>0.9144000000000001</v>
      </c>
      <c r="I217" s="2">
        <v>0.9144000000000001</v>
      </c>
    </row>
  </sheetData>
  <sortState xmlns:xlrd2="http://schemas.microsoft.com/office/spreadsheetml/2017/richdata2" ref="A2:J165">
    <sortCondition ref="A2:A165"/>
    <sortCondition ref="D2:D165"/>
    <sortCondition ref="E2:E165"/>
    <sortCondition ref="B2:B165"/>
  </sortState>
  <phoneticPr fontId="6" type="noConversion"/>
  <conditionalFormatting sqref="J1:J1048576">
    <cfRule type="cellIs" dxfId="0" priority="1" operator="lessThan">
      <formula>0</formula>
    </cfRule>
  </conditionalFormatting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0892A5-4ED0-4B60-AA2D-75D07606967F}">
  <dimension ref="A1:F25"/>
  <sheetViews>
    <sheetView workbookViewId="0">
      <selection activeCell="H25" sqref="H25"/>
    </sheetView>
  </sheetViews>
  <sheetFormatPr defaultRowHeight="15" x14ac:dyDescent="0.25"/>
  <cols>
    <col min="1" max="1" width="10" bestFit="1" customWidth="1"/>
    <col min="2" max="2" width="19.28515625" bestFit="1" customWidth="1"/>
    <col min="5" max="5" width="10.42578125" customWidth="1"/>
  </cols>
  <sheetData>
    <row r="1" spans="1:6" x14ac:dyDescent="0.25">
      <c r="A1" s="55" t="s">
        <v>57</v>
      </c>
    </row>
    <row r="2" spans="1:6" ht="16.5" thickBot="1" x14ac:dyDescent="0.3">
      <c r="A2" t="s">
        <v>175</v>
      </c>
      <c r="B2" s="62" t="s">
        <v>239</v>
      </c>
    </row>
    <row r="3" spans="1:6" ht="16.5" thickBot="1" x14ac:dyDescent="0.3">
      <c r="A3" s="60">
        <v>0</v>
      </c>
      <c r="B3" s="60">
        <v>303.10000000000002</v>
      </c>
      <c r="C3">
        <f t="shared" ref="C3:C10" si="0">LN(B3)</f>
        <v>5.7140627840637572</v>
      </c>
      <c r="E3" s="65" t="s">
        <v>211</v>
      </c>
      <c r="F3" s="64">
        <f>SLOPE(A3:A10,C3:C10)</f>
        <v>-2.8776557255178372</v>
      </c>
    </row>
    <row r="4" spans="1:6" ht="16.5" thickBot="1" x14ac:dyDescent="0.3">
      <c r="A4" s="60">
        <v>0.5</v>
      </c>
      <c r="B4" s="61">
        <v>185.03</v>
      </c>
      <c r="C4">
        <f t="shared" si="0"/>
        <v>5.2205179740936245</v>
      </c>
      <c r="E4" s="65" t="s">
        <v>212</v>
      </c>
      <c r="F4" s="64">
        <f>RSQ(A3:A10,C3:C10)</f>
        <v>0.9272646268050041</v>
      </c>
    </row>
    <row r="5" spans="1:6" ht="16.5" thickBot="1" x14ac:dyDescent="0.3">
      <c r="A5" s="60">
        <v>1</v>
      </c>
      <c r="B5" s="61">
        <v>157.33000000000001</v>
      </c>
      <c r="C5">
        <f t="shared" si="0"/>
        <v>5.058345510252332</v>
      </c>
      <c r="E5" s="65" t="s">
        <v>213</v>
      </c>
      <c r="F5" s="64">
        <f>INTERCEPT(A3:A10,C3:C10)</f>
        <v>15.982447080296236</v>
      </c>
    </row>
    <row r="6" spans="1:6" ht="16.5" thickBot="1" x14ac:dyDescent="0.3">
      <c r="A6" s="60">
        <v>1.5</v>
      </c>
      <c r="B6" s="61">
        <v>154.35</v>
      </c>
      <c r="C6">
        <f t="shared" si="0"/>
        <v>5.0392227509481682</v>
      </c>
      <c r="E6" s="65" t="s">
        <v>214</v>
      </c>
      <c r="F6" s="64">
        <f t="shared" ref="F6" si="1">ABS(F3)</f>
        <v>2.8776557255178372</v>
      </c>
    </row>
    <row r="7" spans="1:6" ht="16.5" thickBot="1" x14ac:dyDescent="0.3">
      <c r="A7" s="60">
        <v>2</v>
      </c>
      <c r="B7" s="61">
        <v>130.37</v>
      </c>
      <c r="C7">
        <f t="shared" si="0"/>
        <v>4.8703765616746875</v>
      </c>
      <c r="E7" s="65" t="s">
        <v>215</v>
      </c>
      <c r="F7" s="64">
        <f t="shared" ref="F7" si="2">(LN(10))/F6</f>
        <v>0.80016003046357931</v>
      </c>
    </row>
    <row r="8" spans="1:6" ht="16.5" thickBot="1" x14ac:dyDescent="0.3">
      <c r="A8" s="60">
        <v>2.5</v>
      </c>
      <c r="B8" s="61">
        <v>102.94</v>
      </c>
      <c r="C8">
        <f t="shared" si="0"/>
        <v>4.6341462942246086</v>
      </c>
      <c r="E8" s="65" t="s">
        <v>216</v>
      </c>
      <c r="F8" s="64">
        <f t="shared" ref="F8" si="3">(LN(100))/F6</f>
        <v>1.6003200609271586</v>
      </c>
    </row>
    <row r="9" spans="1:6" ht="16.5" thickBot="1" x14ac:dyDescent="0.3">
      <c r="A9" s="60">
        <v>3</v>
      </c>
      <c r="B9" s="61">
        <v>99.58</v>
      </c>
      <c r="C9">
        <f t="shared" si="0"/>
        <v>4.6009613412140364</v>
      </c>
      <c r="E9" s="65" t="s">
        <v>217</v>
      </c>
      <c r="F9" s="64">
        <v>4.8</v>
      </c>
    </row>
    <row r="10" spans="1:6" ht="16.5" thickBot="1" x14ac:dyDescent="0.3">
      <c r="A10" s="60">
        <v>3.5</v>
      </c>
      <c r="B10" s="61">
        <v>83.86</v>
      </c>
      <c r="C10">
        <f t="shared" si="0"/>
        <v>4.4291487417426163</v>
      </c>
    </row>
    <row r="13" spans="1:6" ht="15.75" thickBot="1" x14ac:dyDescent="0.3"/>
    <row r="14" spans="1:6" ht="31.5" x14ac:dyDescent="0.25">
      <c r="A14" s="66" t="s">
        <v>210</v>
      </c>
      <c r="B14" s="86" t="s">
        <v>239</v>
      </c>
    </row>
    <row r="15" spans="1:6" ht="32.25" thickBot="1" x14ac:dyDescent="0.3">
      <c r="A15" s="63" t="s">
        <v>175</v>
      </c>
      <c r="B15" s="87"/>
    </row>
    <row r="16" spans="1:6" ht="16.5" thickBot="1" x14ac:dyDescent="0.3">
      <c r="A16" s="60">
        <v>0</v>
      </c>
      <c r="B16" s="60">
        <v>385.6</v>
      </c>
      <c r="C16">
        <f>LN(B16)</f>
        <v>5.9548005627363905</v>
      </c>
      <c r="E16" s="65" t="s">
        <v>211</v>
      </c>
      <c r="F16" s="64">
        <f>SLOPE(A16:A23,C16:C23)</f>
        <v>-1.2151035580384784</v>
      </c>
    </row>
    <row r="17" spans="1:6" ht="16.5" thickBot="1" x14ac:dyDescent="0.3">
      <c r="A17" s="60">
        <v>0.5</v>
      </c>
      <c r="B17" s="60">
        <v>189.55</v>
      </c>
      <c r="C17">
        <f t="shared" ref="C17:C23" si="4">LN(B17)</f>
        <v>5.2446528419623437</v>
      </c>
      <c r="E17" s="65" t="s">
        <v>212</v>
      </c>
      <c r="F17" s="64">
        <f>RSQ(A16:A23,C16:C23)</f>
        <v>0.98905747696330404</v>
      </c>
    </row>
    <row r="18" spans="1:6" ht="16.5" thickBot="1" x14ac:dyDescent="0.3">
      <c r="A18" s="60">
        <v>1</v>
      </c>
      <c r="B18" s="60">
        <v>121.54</v>
      </c>
      <c r="C18">
        <f t="shared" si="4"/>
        <v>4.8002434267072092</v>
      </c>
      <c r="E18" s="65" t="s">
        <v>213</v>
      </c>
      <c r="F18" s="64">
        <f>INTERCEPT(A16:A23,C16:C23)</f>
        <v>7.0091030488560753</v>
      </c>
    </row>
    <row r="19" spans="1:6" ht="16.5" thickBot="1" x14ac:dyDescent="0.3">
      <c r="A19" s="60">
        <v>1.5</v>
      </c>
      <c r="B19" s="60">
        <v>88.08</v>
      </c>
      <c r="C19">
        <f t="shared" si="4"/>
        <v>4.4782454924144242</v>
      </c>
      <c r="E19" s="65" t="s">
        <v>214</v>
      </c>
      <c r="F19" s="64">
        <f t="shared" ref="F19" si="5">ABS(F16)</f>
        <v>1.2151035580384784</v>
      </c>
    </row>
    <row r="20" spans="1:6" ht="16.5" thickBot="1" x14ac:dyDescent="0.3">
      <c r="A20" s="60">
        <v>2</v>
      </c>
      <c r="B20" s="60">
        <v>63.79</v>
      </c>
      <c r="C20">
        <f t="shared" si="4"/>
        <v>4.1555964382538635</v>
      </c>
      <c r="E20" s="65" t="s">
        <v>215</v>
      </c>
      <c r="F20" s="64">
        <f t="shared" ref="F20" si="6">(LN(10))/F19</f>
        <v>1.8949702498699543</v>
      </c>
    </row>
    <row r="21" spans="1:6" ht="16.5" thickBot="1" x14ac:dyDescent="0.3">
      <c r="A21" s="60">
        <v>2.5</v>
      </c>
      <c r="B21" s="60">
        <v>40.98</v>
      </c>
      <c r="C21">
        <f t="shared" si="4"/>
        <v>3.7130841428107537</v>
      </c>
      <c r="E21" s="65" t="s">
        <v>216</v>
      </c>
      <c r="F21" s="64">
        <f t="shared" ref="F21" si="7">(LN(100))/F19</f>
        <v>3.7899404997399087</v>
      </c>
    </row>
    <row r="22" spans="1:6" ht="16.5" thickBot="1" x14ac:dyDescent="0.3">
      <c r="A22" s="60">
        <v>3</v>
      </c>
      <c r="B22" s="60">
        <v>27.71</v>
      </c>
      <c r="C22">
        <f t="shared" si="4"/>
        <v>3.3217933588748871</v>
      </c>
      <c r="E22" s="65" t="s">
        <v>217</v>
      </c>
      <c r="F22" s="64">
        <v>2.4</v>
      </c>
    </row>
    <row r="23" spans="1:6" ht="16.5" thickBot="1" x14ac:dyDescent="0.3">
      <c r="A23" s="60">
        <v>3.5</v>
      </c>
      <c r="B23" s="60">
        <v>19.23</v>
      </c>
      <c r="C23">
        <f t="shared" si="4"/>
        <v>2.9564715596006885</v>
      </c>
    </row>
    <row r="25" spans="1:6" x14ac:dyDescent="0.25">
      <c r="A25" t="s">
        <v>238</v>
      </c>
    </row>
  </sheetData>
  <mergeCells count="1">
    <mergeCell ref="B14:B15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723D1C-C4E5-4702-9826-77A1DB271060}">
  <dimension ref="A1:AC55"/>
  <sheetViews>
    <sheetView topLeftCell="A32" zoomScale="108" zoomScaleNormal="108" workbookViewId="0">
      <selection activeCell="H21" sqref="H21"/>
    </sheetView>
  </sheetViews>
  <sheetFormatPr defaultRowHeight="15" x14ac:dyDescent="0.25"/>
  <cols>
    <col min="1" max="1" width="10.85546875" bestFit="1" customWidth="1"/>
    <col min="2" max="2" width="10.5703125" customWidth="1"/>
    <col min="8" max="8" width="16.28515625" bestFit="1" customWidth="1"/>
    <col min="10" max="10" width="14.42578125" customWidth="1"/>
    <col min="11" max="11" width="12.140625" customWidth="1"/>
    <col min="15" max="15" width="10.7109375" customWidth="1"/>
    <col min="16" max="16" width="10.5703125" customWidth="1"/>
    <col min="17" max="17" width="10.140625" customWidth="1"/>
    <col min="18" max="18" width="10" customWidth="1"/>
    <col min="19" max="19" width="10.28515625" customWidth="1"/>
    <col min="21" max="22" width="10" customWidth="1"/>
    <col min="26" max="26" width="15.28515625" customWidth="1"/>
    <col min="27" max="27" width="9.85546875" bestFit="1" customWidth="1"/>
    <col min="28" max="28" width="9.42578125" customWidth="1"/>
    <col min="29" max="29" width="14.5703125" customWidth="1"/>
    <col min="30" max="30" width="9.7109375" bestFit="1" customWidth="1"/>
    <col min="31" max="32" width="9.85546875" bestFit="1" customWidth="1"/>
    <col min="33" max="33" width="9.7109375" bestFit="1" customWidth="1"/>
  </cols>
  <sheetData>
    <row r="1" spans="1:29" x14ac:dyDescent="0.25">
      <c r="A1" t="s">
        <v>116</v>
      </c>
    </row>
    <row r="2" spans="1:29" x14ac:dyDescent="0.25">
      <c r="A2" s="55" t="s">
        <v>247</v>
      </c>
      <c r="B2" s="55"/>
      <c r="H2" s="55" t="s">
        <v>248</v>
      </c>
    </row>
    <row r="3" spans="1:29" ht="60" x14ac:dyDescent="0.25">
      <c r="A3" s="44" t="s">
        <v>117</v>
      </c>
      <c r="B3" s="44" t="s">
        <v>118</v>
      </c>
      <c r="C3" s="44" t="s">
        <v>119</v>
      </c>
      <c r="D3" s="44" t="s">
        <v>120</v>
      </c>
      <c r="E3" s="44" t="s">
        <v>121</v>
      </c>
      <c r="F3" s="44"/>
      <c r="G3" s="44"/>
      <c r="H3" s="44" t="s">
        <v>117</v>
      </c>
      <c r="I3" s="44" t="s">
        <v>118</v>
      </c>
      <c r="J3" s="44" t="s">
        <v>119</v>
      </c>
      <c r="K3" s="44" t="s">
        <v>245</v>
      </c>
      <c r="L3" s="44" t="s">
        <v>122</v>
      </c>
      <c r="M3" s="44" t="s">
        <v>123</v>
      </c>
      <c r="O3" s="55" t="s">
        <v>57</v>
      </c>
      <c r="Z3" s="55" t="s">
        <v>124</v>
      </c>
      <c r="AB3" s="43" t="s">
        <v>125</v>
      </c>
    </row>
    <row r="4" spans="1:29" x14ac:dyDescent="0.25">
      <c r="A4" s="10">
        <v>44397</v>
      </c>
      <c r="B4" t="s">
        <v>57</v>
      </c>
      <c r="C4" t="s">
        <v>126</v>
      </c>
      <c r="D4" t="s">
        <v>127</v>
      </c>
      <c r="E4" s="2">
        <v>4.5199999999999996</v>
      </c>
      <c r="H4" s="10">
        <v>44397</v>
      </c>
      <c r="I4" t="s">
        <v>57</v>
      </c>
      <c r="J4" t="s">
        <v>126</v>
      </c>
      <c r="K4">
        <v>4.5199999999999996</v>
      </c>
      <c r="M4">
        <f>30.6+(9.81*(LN(K4)))</f>
        <v>45.398502659611012</v>
      </c>
      <c r="Z4" s="84" t="s">
        <v>53</v>
      </c>
      <c r="AA4" s="84" t="s">
        <v>114</v>
      </c>
      <c r="AB4" s="84" t="s">
        <v>128</v>
      </c>
    </row>
    <row r="5" spans="1:29" x14ac:dyDescent="0.25">
      <c r="A5" s="9">
        <v>44439</v>
      </c>
      <c r="B5" t="s">
        <v>57</v>
      </c>
      <c r="C5" t="s">
        <v>126</v>
      </c>
      <c r="D5" t="s">
        <v>127</v>
      </c>
      <c r="E5" s="2">
        <v>2.29</v>
      </c>
      <c r="H5" s="9">
        <v>44439</v>
      </c>
      <c r="I5" t="s">
        <v>57</v>
      </c>
      <c r="J5" t="s">
        <v>126</v>
      </c>
      <c r="K5">
        <v>2.29</v>
      </c>
      <c r="M5">
        <f t="shared" ref="M5:M22" si="0">30.6+(9.81*(LN(K5)))</f>
        <v>38.728093330323915</v>
      </c>
      <c r="Z5" s="30" t="s">
        <v>57</v>
      </c>
      <c r="AA5" s="30">
        <v>2021</v>
      </c>
      <c r="AB5" s="30">
        <f>AVERAGE(M4:M5)</f>
        <v>42.063297994967463</v>
      </c>
      <c r="AC5" s="30" t="s">
        <v>129</v>
      </c>
    </row>
    <row r="6" spans="1:29" x14ac:dyDescent="0.25">
      <c r="A6" s="9">
        <v>44767</v>
      </c>
      <c r="B6" t="s">
        <v>57</v>
      </c>
      <c r="C6" t="s">
        <v>126</v>
      </c>
      <c r="D6" t="s">
        <v>127</v>
      </c>
      <c r="E6" s="2">
        <v>2.08</v>
      </c>
      <c r="H6" s="9">
        <v>44767</v>
      </c>
      <c r="I6" t="s">
        <v>57</v>
      </c>
      <c r="J6" t="s">
        <v>126</v>
      </c>
      <c r="K6">
        <v>2.08</v>
      </c>
      <c r="L6" s="40"/>
      <c r="M6">
        <f t="shared" si="0"/>
        <v>37.784529037326756</v>
      </c>
      <c r="Z6" s="30" t="s">
        <v>57</v>
      </c>
      <c r="AA6" s="30">
        <v>2022</v>
      </c>
      <c r="AB6" s="30">
        <f>AVERAGE(M6:M7)</f>
        <v>40.194883010769857</v>
      </c>
      <c r="AC6" s="30" t="s">
        <v>129</v>
      </c>
    </row>
    <row r="7" spans="1:29" x14ac:dyDescent="0.25">
      <c r="A7" s="9">
        <v>44802</v>
      </c>
      <c r="B7" t="s">
        <v>57</v>
      </c>
      <c r="C7" t="s">
        <v>126</v>
      </c>
      <c r="D7" t="s">
        <v>127</v>
      </c>
      <c r="E7" s="2">
        <v>3.4</v>
      </c>
      <c r="H7" s="9">
        <v>44802</v>
      </c>
      <c r="I7" t="s">
        <v>57</v>
      </c>
      <c r="J7" t="s">
        <v>126</v>
      </c>
      <c r="K7">
        <v>3.4</v>
      </c>
      <c r="L7" s="40"/>
      <c r="M7">
        <f t="shared" si="0"/>
        <v>42.605236984212958</v>
      </c>
      <c r="Z7" s="30" t="s">
        <v>57</v>
      </c>
      <c r="AA7" s="30">
        <v>2023</v>
      </c>
      <c r="AB7" s="30">
        <f>M8</f>
        <v>24.450607847952593</v>
      </c>
      <c r="AC7" s="30" t="s">
        <v>130</v>
      </c>
    </row>
    <row r="8" spans="1:29" x14ac:dyDescent="0.25">
      <c r="A8" s="9">
        <v>45197</v>
      </c>
      <c r="B8" t="s">
        <v>57</v>
      </c>
      <c r="C8" t="s">
        <v>131</v>
      </c>
      <c r="D8" t="s">
        <v>132</v>
      </c>
      <c r="E8" s="56">
        <v>0.64097884299999996</v>
      </c>
      <c r="H8" s="9">
        <v>45197</v>
      </c>
      <c r="I8" t="s">
        <v>57</v>
      </c>
      <c r="J8" t="s">
        <v>131</v>
      </c>
      <c r="K8" s="40">
        <f>AVERAGE(E8:E9)</f>
        <v>0.53427245599999995</v>
      </c>
      <c r="L8">
        <f>STDEV(E8:E9)</f>
        <v>0.15090561968723229</v>
      </c>
      <c r="M8">
        <f t="shared" si="0"/>
        <v>24.450607847952593</v>
      </c>
      <c r="Z8" s="30" t="s">
        <v>57</v>
      </c>
      <c r="AA8" s="30">
        <v>2024</v>
      </c>
      <c r="AB8" s="30">
        <f>AVERAGE(M22,M28,M34)</f>
        <v>36.250426391196008</v>
      </c>
      <c r="AC8" s="30" t="s">
        <v>130</v>
      </c>
    </row>
    <row r="9" spans="1:29" x14ac:dyDescent="0.25">
      <c r="A9" s="41">
        <v>45197</v>
      </c>
      <c r="B9" t="s">
        <v>57</v>
      </c>
      <c r="C9" t="s">
        <v>131</v>
      </c>
      <c r="D9" t="s">
        <v>133</v>
      </c>
      <c r="E9" s="2">
        <v>0.42756606899999999</v>
      </c>
      <c r="H9" s="9">
        <v>45491</v>
      </c>
      <c r="I9" t="s">
        <v>57</v>
      </c>
      <c r="J9" t="s">
        <v>71</v>
      </c>
      <c r="K9" s="56">
        <f>K28</f>
        <v>2.4581072901584817</v>
      </c>
      <c r="L9">
        <f>L28</f>
        <v>1.7752026150781053</v>
      </c>
      <c r="M9">
        <f t="shared" si="0"/>
        <v>39.423032180323759</v>
      </c>
      <c r="Z9" s="30" t="s">
        <v>56</v>
      </c>
      <c r="AA9" s="30">
        <v>2021</v>
      </c>
      <c r="AB9" s="30">
        <f>AVERAGE(M12:M13)</f>
        <v>40.638107228231668</v>
      </c>
      <c r="AC9" s="30" t="s">
        <v>129</v>
      </c>
    </row>
    <row r="10" spans="1:29" x14ac:dyDescent="0.25">
      <c r="A10" s="9">
        <v>44397</v>
      </c>
      <c r="B10" t="s">
        <v>134</v>
      </c>
      <c r="C10" t="s">
        <v>126</v>
      </c>
      <c r="D10" t="s">
        <v>127</v>
      </c>
      <c r="E10" s="2">
        <v>1.64</v>
      </c>
      <c r="H10" s="9">
        <v>45525</v>
      </c>
      <c r="I10" t="s">
        <v>57</v>
      </c>
      <c r="J10" t="s">
        <v>71</v>
      </c>
      <c r="K10" s="2">
        <f>AVERAGE(E44:E45)</f>
        <v>2.5391740382009451</v>
      </c>
      <c r="L10">
        <f>STDEV(E44:E45)</f>
        <v>1.4826488908206792</v>
      </c>
      <c r="M10">
        <f t="shared" ref="M10:M11" si="1">30.6+(9.81*(LN(K10)))</f>
        <v>39.741339082563265</v>
      </c>
      <c r="Z10" s="30" t="s">
        <v>56</v>
      </c>
      <c r="AA10" s="30">
        <v>2022</v>
      </c>
      <c r="AB10" s="30">
        <f>AVERAGE(M14:M15)</f>
        <v>32.688822687992683</v>
      </c>
      <c r="AC10" s="30" t="s">
        <v>129</v>
      </c>
    </row>
    <row r="11" spans="1:29" x14ac:dyDescent="0.25">
      <c r="A11" s="9">
        <v>44439</v>
      </c>
      <c r="B11" t="s">
        <v>134</v>
      </c>
      <c r="C11" t="s">
        <v>126</v>
      </c>
      <c r="D11" t="s">
        <v>127</v>
      </c>
      <c r="E11" s="2">
        <v>4.72</v>
      </c>
      <c r="H11" s="9">
        <v>45559</v>
      </c>
      <c r="I11" t="s">
        <v>57</v>
      </c>
      <c r="J11" t="s">
        <v>71</v>
      </c>
      <c r="K11" s="2">
        <v>1.8</v>
      </c>
      <c r="M11">
        <f t="shared" si="1"/>
        <v>36.366187182689792</v>
      </c>
      <c r="Z11" s="30" t="s">
        <v>56</v>
      </c>
      <c r="AA11" s="30">
        <v>2023</v>
      </c>
      <c r="AB11" s="30">
        <f>M16</f>
        <v>40.571210216332616</v>
      </c>
      <c r="AC11" s="30" t="s">
        <v>130</v>
      </c>
    </row>
    <row r="12" spans="1:29" x14ac:dyDescent="0.25">
      <c r="A12" s="9">
        <v>44767</v>
      </c>
      <c r="B12" t="s">
        <v>134</v>
      </c>
      <c r="C12" t="s">
        <v>126</v>
      </c>
      <c r="D12" t="s">
        <v>127</v>
      </c>
      <c r="E12" s="2">
        <v>1.89</v>
      </c>
      <c r="H12" s="9">
        <v>44397</v>
      </c>
      <c r="I12" t="s">
        <v>134</v>
      </c>
      <c r="J12" t="s">
        <v>126</v>
      </c>
      <c r="K12">
        <v>1.64</v>
      </c>
      <c r="L12" s="40"/>
      <c r="M12">
        <f t="shared" si="0"/>
        <v>35.452970132412212</v>
      </c>
      <c r="Z12" s="30" t="s">
        <v>56</v>
      </c>
      <c r="AA12" s="30">
        <v>2024</v>
      </c>
      <c r="AB12" s="30">
        <f>AVERAGE(M25,M31,M36)</f>
        <v>41.735185497832077</v>
      </c>
      <c r="AC12" s="30" t="s">
        <v>130</v>
      </c>
    </row>
    <row r="13" spans="1:29" x14ac:dyDescent="0.25">
      <c r="A13" s="9">
        <v>44802</v>
      </c>
      <c r="B13" t="s">
        <v>134</v>
      </c>
      <c r="C13" t="s">
        <v>126</v>
      </c>
      <c r="D13" t="s">
        <v>127</v>
      </c>
      <c r="E13" s="2">
        <v>0.81</v>
      </c>
      <c r="H13" s="9">
        <v>44439</v>
      </c>
      <c r="I13" t="s">
        <v>134</v>
      </c>
      <c r="J13" t="s">
        <v>126</v>
      </c>
      <c r="K13">
        <v>4.72</v>
      </c>
      <c r="L13" s="40"/>
      <c r="M13">
        <f t="shared" si="0"/>
        <v>45.823244324051124</v>
      </c>
    </row>
    <row r="14" spans="1:29" x14ac:dyDescent="0.25">
      <c r="A14" s="9">
        <v>45197</v>
      </c>
      <c r="B14" t="s">
        <v>134</v>
      </c>
      <c r="C14" t="s">
        <v>131</v>
      </c>
      <c r="D14" t="s">
        <v>132</v>
      </c>
      <c r="E14" s="2">
        <v>2.4000361360000002</v>
      </c>
      <c r="H14" s="9">
        <v>44767</v>
      </c>
      <c r="I14" t="s">
        <v>134</v>
      </c>
      <c r="J14" t="s">
        <v>126</v>
      </c>
      <c r="K14">
        <v>1.89</v>
      </c>
      <c r="L14" s="40"/>
      <c r="M14">
        <f t="shared" si="0"/>
        <v>36.844818693191918</v>
      </c>
    </row>
    <row r="15" spans="1:29" x14ac:dyDescent="0.25">
      <c r="A15" s="9">
        <v>45197</v>
      </c>
      <c r="B15" t="s">
        <v>134</v>
      </c>
      <c r="C15" t="s">
        <v>131</v>
      </c>
      <c r="D15" t="s">
        <v>133</v>
      </c>
      <c r="E15" s="2">
        <v>3.1266060640000002</v>
      </c>
      <c r="H15" s="9">
        <v>44802</v>
      </c>
      <c r="I15" t="s">
        <v>134</v>
      </c>
      <c r="J15" t="s">
        <v>126</v>
      </c>
      <c r="K15">
        <v>0.81</v>
      </c>
      <c r="L15" s="40"/>
      <c r="M15">
        <f t="shared" si="0"/>
        <v>28.532826682793448</v>
      </c>
    </row>
    <row r="16" spans="1:29" x14ac:dyDescent="0.25">
      <c r="A16" t="s">
        <v>56</v>
      </c>
      <c r="B16" s="9">
        <v>45468</v>
      </c>
      <c r="C16" t="s">
        <v>71</v>
      </c>
      <c r="D16" t="s">
        <v>132</v>
      </c>
      <c r="E16" s="2">
        <v>3.5556364922076975</v>
      </c>
      <c r="H16" s="9">
        <v>45197</v>
      </c>
      <c r="I16" t="s">
        <v>134</v>
      </c>
      <c r="J16" t="s">
        <v>131</v>
      </c>
      <c r="K16">
        <f>AVERAGE(E14:E15)</f>
        <v>2.7633211000000002</v>
      </c>
      <c r="L16">
        <f>STDEV(E14:E15)</f>
        <v>0.51376252309502246</v>
      </c>
      <c r="M16">
        <f t="shared" si="0"/>
        <v>40.571210216332616</v>
      </c>
    </row>
    <row r="17" spans="1:22" x14ac:dyDescent="0.25">
      <c r="A17" t="s">
        <v>56</v>
      </c>
      <c r="B17" s="9">
        <v>45468</v>
      </c>
      <c r="C17" t="s">
        <v>71</v>
      </c>
      <c r="D17" t="s">
        <v>133</v>
      </c>
      <c r="E17" s="2">
        <v>2.0676800725637303</v>
      </c>
      <c r="H17" s="9">
        <v>45491</v>
      </c>
      <c r="I17" t="s">
        <v>134</v>
      </c>
      <c r="J17" t="s">
        <v>71</v>
      </c>
      <c r="K17" s="2">
        <f>K31</f>
        <v>4.3070173173576718</v>
      </c>
      <c r="L17">
        <f>L31</f>
        <v>2.3082687881005044</v>
      </c>
      <c r="M17">
        <f t="shared" si="0"/>
        <v>44.925009599015617</v>
      </c>
    </row>
    <row r="18" spans="1:22" x14ac:dyDescent="0.25">
      <c r="A18" t="s">
        <v>56</v>
      </c>
      <c r="B18" s="9">
        <v>45468</v>
      </c>
      <c r="C18" t="s">
        <v>79</v>
      </c>
      <c r="D18" t="s">
        <v>132</v>
      </c>
      <c r="E18" s="2">
        <v>3.8908387907713169</v>
      </c>
      <c r="H18" s="9">
        <v>45525</v>
      </c>
      <c r="I18" t="s">
        <v>134</v>
      </c>
      <c r="J18" t="s">
        <v>71</v>
      </c>
      <c r="K18" s="2">
        <f>AVERAGE(E40:E41)</f>
        <v>2.4873936409987514</v>
      </c>
      <c r="L18">
        <f>STDEV(E40:E41)</f>
        <v>1.3872657383679703</v>
      </c>
      <c r="M18">
        <f t="shared" ref="M18:M19" si="2">30.6+(9.81*(LN(K18)))</f>
        <v>39.539219585458191</v>
      </c>
    </row>
    <row r="19" spans="1:22" x14ac:dyDescent="0.25">
      <c r="A19" t="s">
        <v>56</v>
      </c>
      <c r="B19" s="9">
        <v>45468</v>
      </c>
      <c r="C19" t="s">
        <v>79</v>
      </c>
      <c r="D19" t="s">
        <v>133</v>
      </c>
      <c r="E19" s="2">
        <v>9.7937119449375007</v>
      </c>
      <c r="H19" s="9">
        <v>45559</v>
      </c>
      <c r="I19" t="s">
        <v>134</v>
      </c>
      <c r="J19" t="s">
        <v>71</v>
      </c>
      <c r="K19">
        <v>3.67</v>
      </c>
      <c r="M19">
        <f t="shared" si="2"/>
        <v>43.35488020487216</v>
      </c>
      <c r="O19" t="s">
        <v>56</v>
      </c>
    </row>
    <row r="20" spans="1:22" x14ac:dyDescent="0.25">
      <c r="A20" t="s">
        <v>56</v>
      </c>
      <c r="B20" s="9">
        <v>45468</v>
      </c>
      <c r="C20" t="s">
        <v>94</v>
      </c>
      <c r="D20" t="s">
        <v>132</v>
      </c>
      <c r="E20" s="2">
        <v>2.9898873211238075</v>
      </c>
      <c r="H20" s="9"/>
    </row>
    <row r="21" spans="1:22" x14ac:dyDescent="0.25">
      <c r="A21" t="s">
        <v>56</v>
      </c>
      <c r="B21" s="9">
        <v>45468</v>
      </c>
      <c r="C21" t="s">
        <v>94</v>
      </c>
      <c r="D21" t="s">
        <v>133</v>
      </c>
      <c r="E21" s="2">
        <v>2.2198722565806652</v>
      </c>
      <c r="H21" s="78" t="s">
        <v>246</v>
      </c>
      <c r="O21" s="10">
        <v>44397</v>
      </c>
      <c r="P21" s="9">
        <v>44439</v>
      </c>
      <c r="Q21" s="9">
        <v>44767</v>
      </c>
      <c r="R21" s="9">
        <v>44802</v>
      </c>
      <c r="S21" s="9">
        <v>45197</v>
      </c>
      <c r="T21" s="9">
        <v>45491</v>
      </c>
      <c r="U21" s="9">
        <v>45525</v>
      </c>
      <c r="V21" s="9">
        <v>45559</v>
      </c>
    </row>
    <row r="22" spans="1:22" x14ac:dyDescent="0.25">
      <c r="A22" t="s">
        <v>57</v>
      </c>
      <c r="B22" s="9">
        <v>45468</v>
      </c>
      <c r="C22" t="s">
        <v>71</v>
      </c>
      <c r="D22" t="s">
        <v>132</v>
      </c>
      <c r="E22" s="2">
        <v>0.91202044334193499</v>
      </c>
      <c r="H22" s="9">
        <v>45468</v>
      </c>
      <c r="I22" t="s">
        <v>57</v>
      </c>
      <c r="J22">
        <v>0.5</v>
      </c>
      <c r="K22" s="2">
        <f>AVERAGE(E22:E23)</f>
        <v>0.90188220113240369</v>
      </c>
      <c r="L22">
        <f>STDEV(E22:E23)</f>
        <v>1.433763963134246E-2</v>
      </c>
      <c r="M22">
        <f t="shared" si="0"/>
        <v>29.586907910700987</v>
      </c>
      <c r="O22" s="55" t="s">
        <v>56</v>
      </c>
    </row>
    <row r="23" spans="1:22" x14ac:dyDescent="0.25">
      <c r="A23" t="s">
        <v>57</v>
      </c>
      <c r="B23" s="9">
        <v>45468</v>
      </c>
      <c r="C23" t="s">
        <v>71</v>
      </c>
      <c r="D23" t="s">
        <v>133</v>
      </c>
      <c r="E23" s="2">
        <v>0.8917439589228725</v>
      </c>
      <c r="H23" s="9">
        <v>45468</v>
      </c>
      <c r="I23" t="s">
        <v>57</v>
      </c>
      <c r="J23">
        <v>9</v>
      </c>
      <c r="K23" s="2">
        <f>AVERAGE(E24:E25)</f>
        <v>1.1051320802742377</v>
      </c>
      <c r="L23">
        <f>STDEV(E24:E25)</f>
        <v>0.20525047542925762</v>
      </c>
      <c r="M23" s="9"/>
    </row>
    <row r="24" spans="1:22" x14ac:dyDescent="0.25">
      <c r="A24" t="s">
        <v>57</v>
      </c>
      <c r="B24" s="9">
        <v>45468</v>
      </c>
      <c r="C24" t="s">
        <v>79</v>
      </c>
      <c r="D24" t="s">
        <v>132</v>
      </c>
      <c r="E24" s="2">
        <v>0.95999807725644604</v>
      </c>
      <c r="H24" s="9">
        <v>45468</v>
      </c>
      <c r="I24" t="s">
        <v>57</v>
      </c>
      <c r="J24">
        <v>20</v>
      </c>
      <c r="K24" s="2">
        <f>AVERAGE(E26:E27)</f>
        <v>1.0716743098266228</v>
      </c>
      <c r="L24">
        <f>STDEV(E26:E27)</f>
        <v>0.34841065240735097</v>
      </c>
      <c r="P24" s="42"/>
    </row>
    <row r="25" spans="1:22" x14ac:dyDescent="0.25">
      <c r="A25" t="s">
        <v>57</v>
      </c>
      <c r="B25" s="9">
        <v>45468</v>
      </c>
      <c r="C25" t="s">
        <v>79</v>
      </c>
      <c r="D25" t="s">
        <v>133</v>
      </c>
      <c r="E25" s="2">
        <v>1.2502660832920292</v>
      </c>
      <c r="H25" s="9">
        <v>45468</v>
      </c>
      <c r="I25" t="s">
        <v>134</v>
      </c>
      <c r="J25">
        <v>0.5</v>
      </c>
      <c r="K25" s="2">
        <f>AVERAGE(E16:E17)</f>
        <v>2.8116582823857139</v>
      </c>
      <c r="L25">
        <f>STDEV(E16:E17)</f>
        <v>1.0521440744403054</v>
      </c>
      <c r="M25">
        <f t="shared" ref="M25" si="3">30.6+(9.81*(LN(K25)))</f>
        <v>40.74132730902241</v>
      </c>
    </row>
    <row r="26" spans="1:22" x14ac:dyDescent="0.25">
      <c r="A26" t="s">
        <v>57</v>
      </c>
      <c r="B26" s="9">
        <v>45468</v>
      </c>
      <c r="C26" t="s">
        <v>94</v>
      </c>
      <c r="D26" t="s">
        <v>132</v>
      </c>
      <c r="E26" s="2">
        <v>1.31803784478149</v>
      </c>
      <c r="H26" s="9">
        <v>45468</v>
      </c>
      <c r="I26" t="s">
        <v>134</v>
      </c>
      <c r="J26">
        <v>3</v>
      </c>
      <c r="K26" s="2">
        <f>AVERAGE(E18:E19)</f>
        <v>6.842275367854409</v>
      </c>
      <c r="L26">
        <f>STDEV(E18:E19)</f>
        <v>4.1739616357949334</v>
      </c>
    </row>
    <row r="27" spans="1:22" x14ac:dyDescent="0.25">
      <c r="A27" t="s">
        <v>57</v>
      </c>
      <c r="B27" s="9">
        <v>45468</v>
      </c>
      <c r="C27" t="s">
        <v>94</v>
      </c>
      <c r="D27" t="s">
        <v>133</v>
      </c>
      <c r="E27" s="2">
        <v>0.82531077487175564</v>
      </c>
      <c r="H27" s="9">
        <v>45468</v>
      </c>
      <c r="I27" t="s">
        <v>134</v>
      </c>
      <c r="J27">
        <v>6</v>
      </c>
      <c r="K27" s="2">
        <f>AVERAGE(E20:E21)</f>
        <v>2.6048797888522364</v>
      </c>
      <c r="L27">
        <f>STDEV(E20:E21)</f>
        <v>0.54448287375425231</v>
      </c>
    </row>
    <row r="28" spans="1:22" x14ac:dyDescent="0.25">
      <c r="A28" t="s">
        <v>56</v>
      </c>
      <c r="B28" s="9">
        <v>45491</v>
      </c>
      <c r="C28" t="s">
        <v>71</v>
      </c>
      <c r="D28" t="s">
        <v>132</v>
      </c>
      <c r="E28" s="2">
        <v>2.6748248044905503</v>
      </c>
      <c r="H28" s="9">
        <v>45491</v>
      </c>
      <c r="I28" t="s">
        <v>57</v>
      </c>
      <c r="J28">
        <v>0.5</v>
      </c>
      <c r="K28" s="2">
        <f>AVERAGE(E34:E35)</f>
        <v>2.4581072901584817</v>
      </c>
      <c r="L28">
        <f>STDEV(E34:E35)</f>
        <v>1.7752026150781053</v>
      </c>
      <c r="M28">
        <f t="shared" ref="M28" si="4">30.6+(9.81*(LN(K28)))</f>
        <v>39.423032180323759</v>
      </c>
    </row>
    <row r="29" spans="1:22" x14ac:dyDescent="0.25">
      <c r="A29" t="s">
        <v>56</v>
      </c>
      <c r="B29" s="9">
        <v>45491</v>
      </c>
      <c r="C29" t="s">
        <v>71</v>
      </c>
      <c r="D29" t="s">
        <v>133</v>
      </c>
      <c r="E29" s="2">
        <v>5.9392098302247929</v>
      </c>
      <c r="H29" s="9">
        <v>45491</v>
      </c>
      <c r="I29" t="s">
        <v>57</v>
      </c>
      <c r="J29">
        <v>9</v>
      </c>
      <c r="K29" s="2">
        <f>AVERAGE(E36:E37)</f>
        <v>0.93771762481352372</v>
      </c>
      <c r="L29">
        <f>STDEV(E36:E37)</f>
        <v>0.40776891982129349</v>
      </c>
    </row>
    <row r="30" spans="1:22" x14ac:dyDescent="0.25">
      <c r="A30" t="s">
        <v>56</v>
      </c>
      <c r="B30" s="9">
        <v>45491</v>
      </c>
      <c r="C30" t="s">
        <v>79</v>
      </c>
      <c r="D30" t="s">
        <v>132</v>
      </c>
      <c r="E30" s="2">
        <v>1.5802245291414667</v>
      </c>
      <c r="H30" s="9">
        <v>45491</v>
      </c>
      <c r="I30" t="s">
        <v>57</v>
      </c>
      <c r="J30">
        <v>20</v>
      </c>
      <c r="K30" s="2">
        <f>AVERAGE(E38:E39)</f>
        <v>0.39849813966931225</v>
      </c>
      <c r="L30">
        <f>STDEV(E38:E39)</f>
        <v>0.33295130659007172</v>
      </c>
    </row>
    <row r="31" spans="1:22" x14ac:dyDescent="0.25">
      <c r="A31" t="s">
        <v>56</v>
      </c>
      <c r="B31" s="9">
        <v>45491</v>
      </c>
      <c r="C31" t="s">
        <v>79</v>
      </c>
      <c r="D31" t="s">
        <v>133</v>
      </c>
      <c r="E31" s="2">
        <v>2.8796777985379798</v>
      </c>
      <c r="H31" s="9">
        <v>45491</v>
      </c>
      <c r="I31" t="s">
        <v>134</v>
      </c>
      <c r="J31">
        <v>0.5</v>
      </c>
      <c r="K31" s="2">
        <f>AVERAGE(E28:E29)</f>
        <v>4.3070173173576718</v>
      </c>
      <c r="L31">
        <f>STDEV(E28:E29)</f>
        <v>2.3082687881005044</v>
      </c>
      <c r="M31">
        <f t="shared" ref="M31" si="5">30.6+(9.81*(LN(K31)))</f>
        <v>44.925009599015617</v>
      </c>
    </row>
    <row r="32" spans="1:22" x14ac:dyDescent="0.25">
      <c r="A32" t="s">
        <v>56</v>
      </c>
      <c r="B32" s="9">
        <v>45491</v>
      </c>
      <c r="C32" t="s">
        <v>94</v>
      </c>
      <c r="D32" t="s">
        <v>132</v>
      </c>
      <c r="E32" s="2">
        <v>3.3309418193060507</v>
      </c>
      <c r="H32" s="9">
        <v>45491</v>
      </c>
      <c r="I32" t="s">
        <v>134</v>
      </c>
      <c r="J32">
        <v>3</v>
      </c>
      <c r="K32" s="2">
        <f>AVERAGE(E30:E31)</f>
        <v>2.2299511638397234</v>
      </c>
      <c r="L32">
        <f>STDEV(E30:E31)</f>
        <v>0.91885221862530297</v>
      </c>
    </row>
    <row r="33" spans="1:13" x14ac:dyDescent="0.25">
      <c r="A33" t="s">
        <v>56</v>
      </c>
      <c r="B33" s="9">
        <v>45491</v>
      </c>
      <c r="C33" t="s">
        <v>94</v>
      </c>
      <c r="D33" t="s">
        <v>133</v>
      </c>
      <c r="E33" s="2">
        <v>5.3507463831057338</v>
      </c>
      <c r="H33" s="9">
        <v>45491</v>
      </c>
      <c r="I33" t="s">
        <v>134</v>
      </c>
      <c r="J33">
        <v>6</v>
      </c>
      <c r="K33" s="2">
        <f>AVERAGE(E32:E33)</f>
        <v>4.3408441012058923</v>
      </c>
      <c r="L33">
        <f>STDEV(E32:E33)</f>
        <v>1.4282175037342923</v>
      </c>
    </row>
    <row r="34" spans="1:13" x14ac:dyDescent="0.25">
      <c r="A34" t="s">
        <v>57</v>
      </c>
      <c r="B34" s="9">
        <v>45491</v>
      </c>
      <c r="C34" t="s">
        <v>71</v>
      </c>
      <c r="D34" t="s">
        <v>132</v>
      </c>
      <c r="E34" s="2">
        <v>3.7133650972603025</v>
      </c>
      <c r="H34" s="9">
        <v>45525</v>
      </c>
      <c r="I34" t="s">
        <v>57</v>
      </c>
      <c r="J34">
        <v>0.5</v>
      </c>
      <c r="K34" s="2">
        <f>AVERAGE(E44:E45)</f>
        <v>2.5391740382009451</v>
      </c>
      <c r="L34">
        <f>STDEV(E44:E45)</f>
        <v>1.4826488908206792</v>
      </c>
      <c r="M34">
        <f t="shared" ref="M34" si="6">30.6+(9.81*(LN(K34)))</f>
        <v>39.741339082563265</v>
      </c>
    </row>
    <row r="35" spans="1:13" x14ac:dyDescent="0.25">
      <c r="A35" t="s">
        <v>57</v>
      </c>
      <c r="B35" s="9">
        <v>45491</v>
      </c>
      <c r="C35" t="s">
        <v>71</v>
      </c>
      <c r="D35" t="s">
        <v>133</v>
      </c>
      <c r="E35" s="2">
        <v>1.2028494830566607</v>
      </c>
      <c r="H35" s="9">
        <v>45525</v>
      </c>
      <c r="I35" t="s">
        <v>57</v>
      </c>
      <c r="J35">
        <v>20</v>
      </c>
      <c r="K35" s="2">
        <f>AVERAGE(E46:E47)</f>
        <v>0.11579635154832726</v>
      </c>
      <c r="L35">
        <f>STDEV(E46:E47)</f>
        <v>3.3396923759482208E-2</v>
      </c>
    </row>
    <row r="36" spans="1:13" x14ac:dyDescent="0.25">
      <c r="A36" t="s">
        <v>57</v>
      </c>
      <c r="B36" s="9">
        <v>45491</v>
      </c>
      <c r="C36" t="s">
        <v>79</v>
      </c>
      <c r="D36" t="s">
        <v>132</v>
      </c>
      <c r="E36" s="2">
        <v>1.2260537931762738</v>
      </c>
      <c r="H36" s="9">
        <v>45525</v>
      </c>
      <c r="I36" t="s">
        <v>134</v>
      </c>
      <c r="J36">
        <v>0.5</v>
      </c>
      <c r="K36" s="2">
        <f>AVERAGE(E40:E41)</f>
        <v>2.4873936409987514</v>
      </c>
      <c r="L36">
        <f>STDEV(E40:E41)</f>
        <v>1.3872657383679703</v>
      </c>
      <c r="M36">
        <f t="shared" ref="M36" si="7">30.6+(9.81*(LN(K36)))</f>
        <v>39.539219585458191</v>
      </c>
    </row>
    <row r="37" spans="1:13" x14ac:dyDescent="0.25">
      <c r="A37" t="s">
        <v>57</v>
      </c>
      <c r="B37" s="9">
        <v>45491</v>
      </c>
      <c r="C37" t="s">
        <v>79</v>
      </c>
      <c r="D37" t="s">
        <v>133</v>
      </c>
      <c r="E37" s="2">
        <v>0.64938145645077372</v>
      </c>
      <c r="H37" s="9">
        <v>45525</v>
      </c>
      <c r="I37" t="s">
        <v>134</v>
      </c>
      <c r="J37">
        <v>6</v>
      </c>
      <c r="K37" s="2">
        <f>AVERAGE(E42:E43)</f>
        <v>6.8409704155384503</v>
      </c>
      <c r="L37">
        <f>STDEV(E42:E43)</f>
        <v>2.4760211580761591</v>
      </c>
    </row>
    <row r="38" spans="1:13" x14ac:dyDescent="0.25">
      <c r="A38" t="s">
        <v>57</v>
      </c>
      <c r="B38" s="9">
        <v>45491</v>
      </c>
      <c r="C38" t="s">
        <v>94</v>
      </c>
      <c r="D38" t="s">
        <v>132</v>
      </c>
      <c r="E38" s="2">
        <v>0.63393026636407324</v>
      </c>
      <c r="H38" s="9">
        <v>45559</v>
      </c>
      <c r="I38" t="s">
        <v>57</v>
      </c>
      <c r="J38">
        <v>0.5</v>
      </c>
      <c r="K38" s="2">
        <f>E51</f>
        <v>0.900602423023114</v>
      </c>
      <c r="L38" t="s">
        <v>73</v>
      </c>
      <c r="M38">
        <f t="shared" ref="M38" si="8">30.6+(9.81*(LN(K38)))</f>
        <v>29.572977555685995</v>
      </c>
    </row>
    <row r="39" spans="1:13" x14ac:dyDescent="0.25">
      <c r="A39" t="s">
        <v>57</v>
      </c>
      <c r="B39" s="9">
        <v>45491</v>
      </c>
      <c r="C39" t="s">
        <v>94</v>
      </c>
      <c r="D39" t="s">
        <v>133</v>
      </c>
      <c r="E39" s="2">
        <v>0.1630660129745512</v>
      </c>
      <c r="H39" s="9">
        <v>45559</v>
      </c>
      <c r="I39" t="s">
        <v>57</v>
      </c>
      <c r="J39">
        <v>9</v>
      </c>
      <c r="K39" s="2">
        <f>E52</f>
        <v>1.0418886407973214</v>
      </c>
      <c r="L39" t="s">
        <v>73</v>
      </c>
    </row>
    <row r="40" spans="1:13" x14ac:dyDescent="0.25">
      <c r="A40" t="s">
        <v>56</v>
      </c>
      <c r="B40" s="9">
        <v>45525</v>
      </c>
      <c r="C40" t="s">
        <v>71</v>
      </c>
      <c r="D40" t="s">
        <v>132</v>
      </c>
      <c r="E40" s="2">
        <v>1.5064486300909967</v>
      </c>
      <c r="H40" s="9">
        <v>45559</v>
      </c>
      <c r="I40" t="s">
        <v>57</v>
      </c>
      <c r="J40">
        <v>20</v>
      </c>
      <c r="K40" s="2">
        <f>E53</f>
        <v>10.914513332242752</v>
      </c>
      <c r="L40" t="s">
        <v>73</v>
      </c>
    </row>
    <row r="41" spans="1:13" x14ac:dyDescent="0.25">
      <c r="A41" t="s">
        <v>56</v>
      </c>
      <c r="B41" s="9">
        <v>45525</v>
      </c>
      <c r="C41" t="s">
        <v>71</v>
      </c>
      <c r="D41" t="s">
        <v>133</v>
      </c>
      <c r="E41" s="2">
        <v>3.4683386519065058</v>
      </c>
      <c r="H41" s="9">
        <v>45559</v>
      </c>
      <c r="I41" t="s">
        <v>134</v>
      </c>
      <c r="J41">
        <v>0.5</v>
      </c>
      <c r="K41" s="2">
        <f>E48</f>
        <v>1.8351661898974767</v>
      </c>
      <c r="L41" t="s">
        <v>73</v>
      </c>
      <c r="M41">
        <f t="shared" ref="M41" si="9">30.6+(9.81*(LN(K41)))</f>
        <v>36.555994782692025</v>
      </c>
    </row>
    <row r="42" spans="1:13" x14ac:dyDescent="0.25">
      <c r="A42" t="s">
        <v>56</v>
      </c>
      <c r="B42" s="9">
        <v>45525</v>
      </c>
      <c r="C42" t="s">
        <v>94</v>
      </c>
      <c r="D42" t="s">
        <v>132</v>
      </c>
      <c r="E42" s="2">
        <v>8.5917817667754743</v>
      </c>
      <c r="H42" s="9">
        <v>45559</v>
      </c>
      <c r="I42" t="s">
        <v>134</v>
      </c>
      <c r="J42">
        <v>3</v>
      </c>
      <c r="K42" s="2">
        <f t="shared" ref="K42:K43" si="10">E49</f>
        <v>2.1103290470394622</v>
      </c>
      <c r="L42" t="s">
        <v>73</v>
      </c>
    </row>
    <row r="43" spans="1:13" x14ac:dyDescent="0.25">
      <c r="A43" t="s">
        <v>56</v>
      </c>
      <c r="B43" s="9">
        <v>45525</v>
      </c>
      <c r="C43" t="s">
        <v>94</v>
      </c>
      <c r="D43" t="s">
        <v>133</v>
      </c>
      <c r="E43" s="2">
        <v>5.0901590643014254</v>
      </c>
      <c r="H43" s="9">
        <v>45559</v>
      </c>
      <c r="I43" t="s">
        <v>134</v>
      </c>
      <c r="J43">
        <v>6</v>
      </c>
      <c r="K43" s="2">
        <f t="shared" si="10"/>
        <v>2.849147794277425</v>
      </c>
      <c r="L43" t="s">
        <v>73</v>
      </c>
    </row>
    <row r="44" spans="1:13" x14ac:dyDescent="0.25">
      <c r="A44" t="s">
        <v>57</v>
      </c>
      <c r="B44" s="9">
        <v>45525</v>
      </c>
      <c r="C44" t="s">
        <v>71</v>
      </c>
      <c r="D44" t="s">
        <v>132</v>
      </c>
      <c r="E44" s="2">
        <v>3.5875651230189609</v>
      </c>
    </row>
    <row r="45" spans="1:13" x14ac:dyDescent="0.25">
      <c r="A45" t="s">
        <v>57</v>
      </c>
      <c r="B45" s="9">
        <v>45525</v>
      </c>
      <c r="C45" t="s">
        <v>71</v>
      </c>
      <c r="D45" t="s">
        <v>133</v>
      </c>
      <c r="E45" s="2">
        <v>1.4907829533829291</v>
      </c>
      <c r="H45" s="55"/>
    </row>
    <row r="46" spans="1:13" x14ac:dyDescent="0.25">
      <c r="A46" t="s">
        <v>57</v>
      </c>
      <c r="B46" s="9">
        <v>45525</v>
      </c>
      <c r="C46" t="s">
        <v>94</v>
      </c>
      <c r="D46" t="s">
        <v>132</v>
      </c>
      <c r="E46" s="2">
        <v>0.13941154280942722</v>
      </c>
      <c r="I46" s="2"/>
      <c r="J46" s="2"/>
      <c r="K46" s="2"/>
      <c r="L46" s="2"/>
    </row>
    <row r="47" spans="1:13" x14ac:dyDescent="0.25">
      <c r="A47" t="s">
        <v>57</v>
      </c>
      <c r="B47" s="9">
        <v>45525</v>
      </c>
      <c r="C47" t="s">
        <v>94</v>
      </c>
      <c r="D47" t="s">
        <v>133</v>
      </c>
      <c r="E47" s="2">
        <v>9.2181160287227323E-2</v>
      </c>
      <c r="I47" s="2"/>
      <c r="J47" s="2"/>
      <c r="K47" s="2"/>
      <c r="L47" s="2"/>
    </row>
    <row r="48" spans="1:13" x14ac:dyDescent="0.25">
      <c r="A48" t="s">
        <v>56</v>
      </c>
      <c r="B48" s="9">
        <v>45559</v>
      </c>
      <c r="C48" t="s">
        <v>71</v>
      </c>
      <c r="D48" t="s">
        <v>133</v>
      </c>
      <c r="E48" s="2">
        <v>1.8351661898974767</v>
      </c>
      <c r="I48" s="2"/>
      <c r="J48" s="2"/>
      <c r="K48" s="2"/>
      <c r="L48" s="2"/>
    </row>
    <row r="49" spans="1:12" x14ac:dyDescent="0.25">
      <c r="A49" t="s">
        <v>56</v>
      </c>
      <c r="B49" s="9">
        <v>45559</v>
      </c>
      <c r="C49" t="s">
        <v>79</v>
      </c>
      <c r="D49" t="s">
        <v>133</v>
      </c>
      <c r="E49" s="2">
        <v>2.1103290470394622</v>
      </c>
      <c r="I49" s="2"/>
      <c r="J49" s="2"/>
      <c r="K49" s="2"/>
      <c r="L49" s="2"/>
    </row>
    <row r="50" spans="1:12" x14ac:dyDescent="0.25">
      <c r="A50" t="s">
        <v>56</v>
      </c>
      <c r="B50" s="9">
        <v>45559</v>
      </c>
      <c r="C50" t="s">
        <v>94</v>
      </c>
      <c r="D50" t="s">
        <v>133</v>
      </c>
      <c r="E50" s="2">
        <v>2.849147794277425</v>
      </c>
    </row>
    <row r="51" spans="1:12" x14ac:dyDescent="0.25">
      <c r="A51" t="s">
        <v>57</v>
      </c>
      <c r="B51" s="9">
        <v>45559</v>
      </c>
      <c r="C51" t="s">
        <v>71</v>
      </c>
      <c r="D51" t="s">
        <v>133</v>
      </c>
      <c r="E51" s="2">
        <v>0.900602423023114</v>
      </c>
      <c r="H51" s="55"/>
    </row>
    <row r="52" spans="1:12" x14ac:dyDescent="0.25">
      <c r="A52" t="s">
        <v>57</v>
      </c>
      <c r="B52" s="9">
        <v>45559</v>
      </c>
      <c r="C52" t="s">
        <v>79</v>
      </c>
      <c r="D52" t="s">
        <v>133</v>
      </c>
      <c r="E52" s="2">
        <v>1.0418886407973214</v>
      </c>
      <c r="I52" s="2"/>
      <c r="J52" s="2"/>
      <c r="K52" s="2"/>
      <c r="L52" s="2"/>
    </row>
    <row r="53" spans="1:12" x14ac:dyDescent="0.25">
      <c r="A53" t="s">
        <v>57</v>
      </c>
      <c r="B53" s="9">
        <v>45559</v>
      </c>
      <c r="C53" t="s">
        <v>94</v>
      </c>
      <c r="D53" t="s">
        <v>133</v>
      </c>
      <c r="E53" s="2">
        <v>10.914513332242752</v>
      </c>
      <c r="I53" s="2"/>
      <c r="J53" s="2"/>
      <c r="K53" s="2"/>
      <c r="L53" s="2"/>
    </row>
    <row r="54" spans="1:12" x14ac:dyDescent="0.25">
      <c r="I54" s="2"/>
      <c r="J54" s="2"/>
      <c r="K54" s="2"/>
      <c r="L54" s="2"/>
    </row>
    <row r="55" spans="1:12" x14ac:dyDescent="0.25">
      <c r="I55" s="2"/>
      <c r="J55" s="2"/>
      <c r="K55" s="2"/>
      <c r="L55" s="2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BFFF23-229C-4533-9C83-5EE868201018}">
  <dimension ref="A1:I20"/>
  <sheetViews>
    <sheetView workbookViewId="0">
      <selection activeCell="G19" sqref="G19"/>
    </sheetView>
  </sheetViews>
  <sheetFormatPr defaultRowHeight="15" x14ac:dyDescent="0.25"/>
  <cols>
    <col min="1" max="1" width="11" bestFit="1" customWidth="1"/>
  </cols>
  <sheetData>
    <row r="1" spans="1:9" x14ac:dyDescent="0.25">
      <c r="A1" t="s">
        <v>57</v>
      </c>
    </row>
    <row r="2" spans="1:9" x14ac:dyDescent="0.25">
      <c r="B2" s="55">
        <v>2021</v>
      </c>
      <c r="C2" s="55">
        <v>2022</v>
      </c>
      <c r="D2" s="55">
        <v>2023</v>
      </c>
      <c r="E2" s="55">
        <v>2024</v>
      </c>
      <c r="I2" s="55" t="s">
        <v>207</v>
      </c>
    </row>
    <row r="3" spans="1:9" x14ac:dyDescent="0.25">
      <c r="A3" s="55" t="s">
        <v>169</v>
      </c>
      <c r="B3">
        <v>4.5199999999999996</v>
      </c>
      <c r="C3">
        <v>2.08</v>
      </c>
      <c r="D3" s="59"/>
      <c r="E3" s="2">
        <v>2.4581072901584817</v>
      </c>
    </row>
    <row r="4" spans="1:9" x14ac:dyDescent="0.25">
      <c r="A4" s="55" t="s">
        <v>208</v>
      </c>
      <c r="B4">
        <v>2.29</v>
      </c>
      <c r="C4">
        <v>3.4</v>
      </c>
      <c r="D4" s="59"/>
      <c r="E4" s="2">
        <v>2.5391740382009451</v>
      </c>
    </row>
    <row r="5" spans="1:9" x14ac:dyDescent="0.25">
      <c r="A5" s="55" t="s">
        <v>203</v>
      </c>
      <c r="B5" s="59"/>
      <c r="C5" s="59"/>
      <c r="D5" s="2">
        <v>0.53427245599999995</v>
      </c>
      <c r="E5" s="2">
        <v>0.900602423023114</v>
      </c>
    </row>
    <row r="10" spans="1:9" x14ac:dyDescent="0.25">
      <c r="A10" t="s">
        <v>56</v>
      </c>
    </row>
    <row r="11" spans="1:9" x14ac:dyDescent="0.25">
      <c r="B11" s="55">
        <v>2021</v>
      </c>
      <c r="C11" s="55">
        <v>2022</v>
      </c>
      <c r="D11" s="55">
        <v>2023</v>
      </c>
      <c r="E11" s="55">
        <v>2024</v>
      </c>
    </row>
    <row r="12" spans="1:9" x14ac:dyDescent="0.25">
      <c r="A12" s="55" t="s">
        <v>169</v>
      </c>
      <c r="B12">
        <v>1.64</v>
      </c>
      <c r="C12">
        <v>1.89</v>
      </c>
      <c r="D12" s="59"/>
      <c r="E12" s="2">
        <v>4.3070173173576718</v>
      </c>
    </row>
    <row r="13" spans="1:9" x14ac:dyDescent="0.25">
      <c r="A13" s="55" t="s">
        <v>208</v>
      </c>
      <c r="B13">
        <v>4.72</v>
      </c>
      <c r="C13">
        <v>0.81</v>
      </c>
      <c r="D13" s="59"/>
      <c r="E13" s="2">
        <v>2.4900000000000002</v>
      </c>
    </row>
    <row r="14" spans="1:9" x14ac:dyDescent="0.25">
      <c r="A14" s="55" t="s">
        <v>203</v>
      </c>
      <c r="B14" s="59"/>
      <c r="C14" s="59"/>
      <c r="D14" s="2">
        <v>2.7633211000000002</v>
      </c>
      <c r="E14" s="2">
        <v>1.8351661898974767</v>
      </c>
    </row>
    <row r="20" spans="9:9" x14ac:dyDescent="0.25">
      <c r="I20" s="55" t="s">
        <v>209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F5FD25-1CC2-4B56-AC71-2F30C9D29497}">
  <dimension ref="A1:AB39"/>
  <sheetViews>
    <sheetView tabSelected="1" zoomScaleNormal="100" workbookViewId="0">
      <pane ySplit="1" topLeftCell="A2" activePane="bottomLeft" state="frozen"/>
      <selection pane="bottomLeft" activeCell="G11" sqref="G11"/>
    </sheetView>
  </sheetViews>
  <sheetFormatPr defaultRowHeight="15" x14ac:dyDescent="0.25"/>
  <cols>
    <col min="1" max="1" width="13.85546875" customWidth="1"/>
    <col min="2" max="2" width="11.85546875" style="6" customWidth="1"/>
    <col min="7" max="7" width="10.7109375" customWidth="1"/>
    <col min="8" max="8" width="2.85546875" customWidth="1"/>
    <col min="9" max="9" width="14.140625" customWidth="1"/>
    <col min="10" max="10" width="7.140625" customWidth="1"/>
    <col min="12" max="12" width="7.85546875" bestFit="1" customWidth="1"/>
    <col min="14" max="14" width="8.85546875" customWidth="1"/>
  </cols>
  <sheetData>
    <row r="1" spans="1:28" ht="30.75" thickBot="1" x14ac:dyDescent="0.3">
      <c r="A1" s="70" t="s">
        <v>118</v>
      </c>
      <c r="B1" s="71" t="s">
        <v>117</v>
      </c>
      <c r="C1" s="70" t="s">
        <v>220</v>
      </c>
      <c r="D1" s="70" t="s">
        <v>120</v>
      </c>
      <c r="E1" s="70" t="s">
        <v>221</v>
      </c>
      <c r="F1" s="70"/>
      <c r="G1" s="70"/>
      <c r="H1" s="55"/>
      <c r="I1" s="72" t="s">
        <v>117</v>
      </c>
      <c r="J1" s="72" t="s">
        <v>119</v>
      </c>
      <c r="K1" s="72" t="s">
        <v>222</v>
      </c>
      <c r="L1" s="72" t="s">
        <v>223</v>
      </c>
      <c r="M1" s="72" t="s">
        <v>224</v>
      </c>
      <c r="N1" s="72"/>
    </row>
    <row r="2" spans="1:28" ht="15.75" thickTop="1" x14ac:dyDescent="0.25">
      <c r="A2" t="s">
        <v>56</v>
      </c>
      <c r="B2" s="9">
        <v>45468</v>
      </c>
      <c r="C2" t="s">
        <v>71</v>
      </c>
      <c r="D2" t="s">
        <v>132</v>
      </c>
      <c r="E2" s="73">
        <v>11.450000000000001</v>
      </c>
      <c r="F2" s="75"/>
      <c r="G2" s="76"/>
      <c r="I2" s="78" t="s">
        <v>205</v>
      </c>
      <c r="J2">
        <v>0.5</v>
      </c>
      <c r="K2" s="2">
        <f>AVERAGE(E2:E3)</f>
        <v>11.575000000000001</v>
      </c>
      <c r="L2" s="2">
        <f>STDEV(E2:E3)</f>
        <v>0.17677669529663689</v>
      </c>
      <c r="M2" s="2">
        <f>(14.42*(LN(K2)))+4.15</f>
        <v>39.462382391600535</v>
      </c>
      <c r="N2" s="2"/>
      <c r="P2" s="55" t="s">
        <v>205</v>
      </c>
    </row>
    <row r="3" spans="1:28" x14ac:dyDescent="0.25">
      <c r="A3" t="s">
        <v>56</v>
      </c>
      <c r="B3" s="9">
        <v>45468</v>
      </c>
      <c r="C3" t="s">
        <v>71</v>
      </c>
      <c r="D3" t="s">
        <v>133</v>
      </c>
      <c r="E3" s="73">
        <v>11.700000000000001</v>
      </c>
      <c r="F3" s="77"/>
      <c r="I3" s="9">
        <f>B2</f>
        <v>45468</v>
      </c>
      <c r="J3">
        <v>3</v>
      </c>
      <c r="K3" s="2">
        <f>AVERAGE(E4:E5)</f>
        <v>14.8</v>
      </c>
      <c r="L3" s="2">
        <f>STDEV(E4:E5)</f>
        <v>0.28284271247461928</v>
      </c>
      <c r="M3" s="2"/>
      <c r="N3" s="2"/>
      <c r="Y3" s="2"/>
      <c r="Z3" s="2"/>
      <c r="AB3" s="2"/>
    </row>
    <row r="4" spans="1:28" x14ac:dyDescent="0.25">
      <c r="A4" t="s">
        <v>56</v>
      </c>
      <c r="B4" s="9">
        <v>45468</v>
      </c>
      <c r="C4" t="s">
        <v>79</v>
      </c>
      <c r="D4" t="s">
        <v>132</v>
      </c>
      <c r="E4" s="73">
        <v>15</v>
      </c>
      <c r="F4" s="77"/>
      <c r="I4" s="9"/>
      <c r="J4">
        <v>6</v>
      </c>
      <c r="K4" s="2">
        <f>AVERAGE(E6:E7)</f>
        <v>20.7</v>
      </c>
      <c r="L4" s="2">
        <f>STDEV(E6:E7)</f>
        <v>1.5556349186104066</v>
      </c>
      <c r="M4" s="2"/>
      <c r="N4" s="2"/>
      <c r="Y4" s="2"/>
      <c r="Z4" s="2"/>
      <c r="AA4" s="2"/>
      <c r="AB4" s="2"/>
    </row>
    <row r="5" spans="1:28" x14ac:dyDescent="0.25">
      <c r="A5" t="s">
        <v>56</v>
      </c>
      <c r="B5" s="9">
        <v>45468</v>
      </c>
      <c r="C5" t="s">
        <v>79</v>
      </c>
      <c r="D5" t="s">
        <v>133</v>
      </c>
      <c r="E5" s="73">
        <v>14.6</v>
      </c>
      <c r="F5" s="77"/>
      <c r="I5" s="9">
        <f>B14</f>
        <v>45491</v>
      </c>
      <c r="J5">
        <v>0.5</v>
      </c>
      <c r="K5" s="2">
        <f>AVERAGE(E14:E15)</f>
        <v>15.15</v>
      </c>
      <c r="L5" s="2">
        <f>STDEV(E14:E15)</f>
        <v>0.63639610306789174</v>
      </c>
      <c r="M5" s="2">
        <f>(14.42*(LN(K5)))+4.15</f>
        <v>43.343567670796553</v>
      </c>
      <c r="N5" s="2"/>
      <c r="Y5" s="2"/>
      <c r="Z5" s="2"/>
      <c r="AB5" s="2"/>
    </row>
    <row r="6" spans="1:28" x14ac:dyDescent="0.25">
      <c r="A6" t="s">
        <v>56</v>
      </c>
      <c r="B6" s="9">
        <v>45468</v>
      </c>
      <c r="C6" t="s">
        <v>94</v>
      </c>
      <c r="D6" t="s">
        <v>132</v>
      </c>
      <c r="E6" s="73">
        <v>19.599999999999998</v>
      </c>
      <c r="F6" s="77"/>
      <c r="I6" s="9"/>
      <c r="J6">
        <v>3</v>
      </c>
      <c r="K6" s="2">
        <f>AVERAGE(E16:E17)</f>
        <v>11.25</v>
      </c>
      <c r="L6" s="2">
        <f>STDEV(E16:E17)</f>
        <v>7.0710678118654502E-2</v>
      </c>
      <c r="M6" s="2"/>
      <c r="N6" s="2"/>
      <c r="Y6" s="2"/>
      <c r="Z6" s="2"/>
      <c r="AA6" s="2"/>
      <c r="AB6" s="2"/>
    </row>
    <row r="7" spans="1:28" x14ac:dyDescent="0.25">
      <c r="A7" t="s">
        <v>56</v>
      </c>
      <c r="B7" s="9">
        <v>45468</v>
      </c>
      <c r="C7" t="s">
        <v>94</v>
      </c>
      <c r="D7" t="s">
        <v>133</v>
      </c>
      <c r="E7" s="73">
        <v>21.8</v>
      </c>
      <c r="F7" s="77"/>
      <c r="I7" s="9"/>
      <c r="J7">
        <v>6</v>
      </c>
      <c r="K7" s="2">
        <f>AVERAGE(E18:E19)</f>
        <v>13.399999999999999</v>
      </c>
      <c r="L7" s="2">
        <f>STDEV(E18:E19)</f>
        <v>0</v>
      </c>
      <c r="M7" s="2"/>
      <c r="N7" s="2"/>
      <c r="Y7" s="2"/>
      <c r="Z7" s="2"/>
      <c r="AB7" s="2"/>
    </row>
    <row r="8" spans="1:28" x14ac:dyDescent="0.25">
      <c r="A8" t="s">
        <v>57</v>
      </c>
      <c r="B8" s="9">
        <v>45468</v>
      </c>
      <c r="C8" t="s">
        <v>71</v>
      </c>
      <c r="D8" t="s">
        <v>132</v>
      </c>
      <c r="E8" s="89" t="s">
        <v>249</v>
      </c>
      <c r="F8" s="77"/>
      <c r="I8" s="9">
        <f>B26</f>
        <v>45525</v>
      </c>
      <c r="J8">
        <v>0.5</v>
      </c>
      <c r="K8" s="2">
        <f>AVERAGE(E26:E27)</f>
        <v>19.049999999999997</v>
      </c>
      <c r="L8" s="2">
        <f>STDEV(E26:E27)</f>
        <v>4.7376154339498733</v>
      </c>
      <c r="M8" s="2">
        <f>(14.42*(LN(K8)))+4.15</f>
        <v>46.646707604678475</v>
      </c>
      <c r="N8" s="2"/>
      <c r="Y8" s="2"/>
      <c r="Z8" s="2"/>
      <c r="AA8" s="2"/>
      <c r="AB8" s="2"/>
    </row>
    <row r="9" spans="1:28" x14ac:dyDescent="0.25">
      <c r="A9" t="s">
        <v>57</v>
      </c>
      <c r="B9" s="9">
        <v>45468</v>
      </c>
      <c r="C9" t="s">
        <v>71</v>
      </c>
      <c r="D9" t="s">
        <v>133</v>
      </c>
      <c r="E9" s="89" t="s">
        <v>249</v>
      </c>
      <c r="F9" s="77"/>
      <c r="I9" s="9"/>
      <c r="J9">
        <v>6</v>
      </c>
      <c r="K9" s="2">
        <f>AVERAGE(E28:E29)</f>
        <v>20</v>
      </c>
      <c r="L9" s="2">
        <f>STDEV(E28:E29)</f>
        <v>1.1313708498984745</v>
      </c>
      <c r="N9" s="2"/>
      <c r="AB9" s="74"/>
    </row>
    <row r="10" spans="1:28" x14ac:dyDescent="0.25">
      <c r="A10" t="s">
        <v>57</v>
      </c>
      <c r="B10" s="9">
        <v>45468</v>
      </c>
      <c r="C10" t="s">
        <v>79</v>
      </c>
      <c r="D10" t="s">
        <v>132</v>
      </c>
      <c r="E10" s="89">
        <v>3.3</v>
      </c>
      <c r="F10" s="40"/>
      <c r="I10" s="9">
        <f>B34</f>
        <v>45559</v>
      </c>
      <c r="J10">
        <v>0.5</v>
      </c>
      <c r="K10" s="2">
        <f>E34</f>
        <v>13.399999999999999</v>
      </c>
      <c r="L10" s="2"/>
      <c r="M10" s="2">
        <f>(14.42*(LN(K10)))+4.15</f>
        <v>41.573572874318003</v>
      </c>
      <c r="AB10" s="74"/>
    </row>
    <row r="11" spans="1:28" x14ac:dyDescent="0.25">
      <c r="A11" t="s">
        <v>57</v>
      </c>
      <c r="B11" s="9">
        <v>45468</v>
      </c>
      <c r="C11" t="s">
        <v>79</v>
      </c>
      <c r="D11" t="s">
        <v>133</v>
      </c>
      <c r="E11" s="89">
        <v>2.4000000000000004</v>
      </c>
      <c r="F11" s="40"/>
      <c r="J11">
        <v>3</v>
      </c>
      <c r="K11" s="2">
        <f>E35</f>
        <v>12.799999999999999</v>
      </c>
      <c r="L11" s="2"/>
      <c r="AB11" s="74"/>
    </row>
    <row r="12" spans="1:28" x14ac:dyDescent="0.25">
      <c r="A12" t="s">
        <v>57</v>
      </c>
      <c r="B12" s="9">
        <v>45468</v>
      </c>
      <c r="C12" t="s">
        <v>94</v>
      </c>
      <c r="D12" t="s">
        <v>132</v>
      </c>
      <c r="E12" s="89">
        <v>2.9</v>
      </c>
      <c r="F12" s="40"/>
      <c r="I12" s="1"/>
      <c r="J12">
        <v>6</v>
      </c>
      <c r="K12" s="2">
        <f>E36</f>
        <v>32.875</v>
      </c>
      <c r="L12" s="2"/>
      <c r="AB12" s="74"/>
    </row>
    <row r="13" spans="1:28" x14ac:dyDescent="0.25">
      <c r="A13" t="s">
        <v>57</v>
      </c>
      <c r="B13" s="9">
        <v>45468</v>
      </c>
      <c r="C13" t="s">
        <v>94</v>
      </c>
      <c r="D13" t="s">
        <v>133</v>
      </c>
      <c r="E13" s="89">
        <v>3.15</v>
      </c>
      <c r="F13" s="40"/>
      <c r="L13" s="2"/>
      <c r="Y13" s="2"/>
      <c r="Z13" s="2"/>
      <c r="AB13" s="2"/>
    </row>
    <row r="14" spans="1:28" x14ac:dyDescent="0.25">
      <c r="A14" t="s">
        <v>56</v>
      </c>
      <c r="B14" s="9">
        <v>45491</v>
      </c>
      <c r="C14" t="s">
        <v>71</v>
      </c>
      <c r="D14" t="s">
        <v>132</v>
      </c>
      <c r="E14">
        <v>14.700000000000001</v>
      </c>
      <c r="I14" s="55" t="s">
        <v>204</v>
      </c>
      <c r="Y14" s="2"/>
      <c r="Z14" s="2"/>
      <c r="AA14" s="2"/>
      <c r="AB14" s="2"/>
    </row>
    <row r="15" spans="1:28" x14ac:dyDescent="0.25">
      <c r="A15" t="s">
        <v>56</v>
      </c>
      <c r="B15" s="9">
        <v>45491</v>
      </c>
      <c r="C15" t="s">
        <v>71</v>
      </c>
      <c r="D15" t="s">
        <v>133</v>
      </c>
      <c r="E15">
        <v>15.6</v>
      </c>
      <c r="I15" s="9">
        <f>B8</f>
        <v>45468</v>
      </c>
      <c r="J15">
        <v>0.5</v>
      </c>
      <c r="K15" s="2" t="s">
        <v>249</v>
      </c>
      <c r="L15" s="2"/>
      <c r="M15" s="2"/>
      <c r="N15" s="2"/>
      <c r="Y15" s="2"/>
      <c r="Z15" s="2"/>
      <c r="AB15" s="2"/>
    </row>
    <row r="16" spans="1:28" x14ac:dyDescent="0.25">
      <c r="A16" t="s">
        <v>56</v>
      </c>
      <c r="B16" s="9">
        <v>45491</v>
      </c>
      <c r="C16" t="s">
        <v>79</v>
      </c>
      <c r="D16" t="s">
        <v>132</v>
      </c>
      <c r="E16">
        <v>11.299999999999999</v>
      </c>
      <c r="I16" s="9"/>
      <c r="J16">
        <v>9</v>
      </c>
      <c r="K16" s="90">
        <f>AVERAGE(E10:E11)</f>
        <v>2.85</v>
      </c>
      <c r="L16" s="2">
        <f>STDEV(E10:E11)</f>
        <v>0.63639610306789085</v>
      </c>
      <c r="M16" s="2"/>
      <c r="N16" s="2"/>
      <c r="Y16" s="2"/>
      <c r="Z16" s="2"/>
    </row>
    <row r="17" spans="1:26" x14ac:dyDescent="0.25">
      <c r="A17" t="s">
        <v>56</v>
      </c>
      <c r="B17" s="9">
        <v>45491</v>
      </c>
      <c r="C17" t="s">
        <v>79</v>
      </c>
      <c r="D17" t="s">
        <v>133</v>
      </c>
      <c r="E17">
        <v>11.2</v>
      </c>
      <c r="I17" s="9"/>
      <c r="J17">
        <v>20</v>
      </c>
      <c r="K17" s="90">
        <f>AVERAGE(E12:E13)</f>
        <v>3.0249999999999999</v>
      </c>
      <c r="L17" s="2">
        <f>STDEV(E12:E13)</f>
        <v>0.17677669529663689</v>
      </c>
      <c r="M17" s="2"/>
      <c r="N17" s="2"/>
      <c r="Y17" s="2"/>
      <c r="Z17" s="2"/>
    </row>
    <row r="18" spans="1:26" x14ac:dyDescent="0.25">
      <c r="A18" t="s">
        <v>56</v>
      </c>
      <c r="B18" s="9">
        <v>45491</v>
      </c>
      <c r="C18" t="s">
        <v>94</v>
      </c>
      <c r="D18" t="s">
        <v>132</v>
      </c>
      <c r="E18">
        <v>13.399999999999999</v>
      </c>
      <c r="I18" s="9">
        <f>B20</f>
        <v>45491</v>
      </c>
      <c r="J18">
        <v>0.5</v>
      </c>
      <c r="K18" s="90">
        <f>AVERAGE(E20:E21)</f>
        <v>3.1</v>
      </c>
      <c r="L18" s="2">
        <f>STDEV(E20:E21)</f>
        <v>2.9698484809834995</v>
      </c>
      <c r="M18" s="2">
        <f>(14.42*(LN(K18)))+4.15</f>
        <v>20.464818447701674</v>
      </c>
      <c r="N18" s="2"/>
      <c r="Y18" s="2"/>
      <c r="Z18" s="2"/>
    </row>
    <row r="19" spans="1:26" x14ac:dyDescent="0.25">
      <c r="A19" t="s">
        <v>56</v>
      </c>
      <c r="B19" s="9">
        <v>45491</v>
      </c>
      <c r="C19" t="s">
        <v>94</v>
      </c>
      <c r="D19" t="s">
        <v>133</v>
      </c>
      <c r="E19">
        <v>13.399999999999999</v>
      </c>
      <c r="I19" s="9"/>
      <c r="J19">
        <v>9</v>
      </c>
      <c r="K19" s="90">
        <f>AVERAGE(E22:E23)</f>
        <v>3.5999999999999996</v>
      </c>
      <c r="L19" s="2">
        <f>STDEV(E22:E23)</f>
        <v>0.56568542494924146</v>
      </c>
      <c r="M19" s="2"/>
      <c r="N19" s="2"/>
      <c r="Y19" s="2"/>
      <c r="Z19" s="2"/>
    </row>
    <row r="20" spans="1:26" x14ac:dyDescent="0.25">
      <c r="A20" t="s">
        <v>57</v>
      </c>
      <c r="B20" s="9">
        <v>45491</v>
      </c>
      <c r="C20" t="s">
        <v>71</v>
      </c>
      <c r="D20" t="s">
        <v>132</v>
      </c>
      <c r="E20" s="43">
        <v>5.2</v>
      </c>
      <c r="I20" s="9"/>
      <c r="J20">
        <v>20</v>
      </c>
      <c r="K20" s="90">
        <f>AVERAGE(E24:E25)</f>
        <v>4.75</v>
      </c>
      <c r="L20" s="2">
        <f>STDEV(E24:E25)</f>
        <v>0.91923881554251119</v>
      </c>
      <c r="M20" s="2"/>
      <c r="N20" s="2"/>
      <c r="Y20" s="2"/>
      <c r="Z20" s="2"/>
    </row>
    <row r="21" spans="1:26" x14ac:dyDescent="0.25">
      <c r="A21" t="s">
        <v>57</v>
      </c>
      <c r="B21" s="9">
        <v>45491</v>
      </c>
      <c r="C21" t="s">
        <v>71</v>
      </c>
      <c r="D21" t="s">
        <v>133</v>
      </c>
      <c r="E21" s="43">
        <v>1</v>
      </c>
      <c r="I21" s="9">
        <f>B30</f>
        <v>45525</v>
      </c>
      <c r="J21">
        <v>0.5</v>
      </c>
      <c r="K21" s="2">
        <f>AVERAGE(E30:E31)</f>
        <v>8.8000000000000007</v>
      </c>
      <c r="L21" s="2">
        <f>STDEV(E30:E31)</f>
        <v>1.9798989873223298</v>
      </c>
      <c r="M21" s="2">
        <f>(14.42*(LN(K21)))+4.15</f>
        <v>35.509919823801603</v>
      </c>
      <c r="N21" s="2"/>
    </row>
    <row r="22" spans="1:26" x14ac:dyDescent="0.25">
      <c r="A22" t="s">
        <v>57</v>
      </c>
      <c r="B22" s="9">
        <v>45491</v>
      </c>
      <c r="C22" t="s">
        <v>79</v>
      </c>
      <c r="D22" t="s">
        <v>132</v>
      </c>
      <c r="E22" s="43">
        <v>4</v>
      </c>
      <c r="I22" s="9"/>
      <c r="J22">
        <v>20</v>
      </c>
      <c r="K22" s="2">
        <f>AVERAGE(E32:E33)</f>
        <v>8.8999999999999986</v>
      </c>
      <c r="L22" s="2">
        <f>STDEV(E32:E33)</f>
        <v>3.2526911934581206</v>
      </c>
      <c r="N22" s="2"/>
      <c r="P22" s="55" t="s">
        <v>204</v>
      </c>
    </row>
    <row r="23" spans="1:26" x14ac:dyDescent="0.25">
      <c r="A23" t="s">
        <v>57</v>
      </c>
      <c r="B23" s="9">
        <v>45491</v>
      </c>
      <c r="C23" t="s">
        <v>79</v>
      </c>
      <c r="D23" t="s">
        <v>133</v>
      </c>
      <c r="E23" s="43">
        <v>3.1999999999999997</v>
      </c>
      <c r="I23" s="9">
        <f>B37</f>
        <v>45559</v>
      </c>
      <c r="J23">
        <v>0.5</v>
      </c>
      <c r="K23" s="43">
        <f>E37</f>
        <v>0.79999999999999993</v>
      </c>
      <c r="L23" s="2"/>
      <c r="M23" s="2">
        <f>(14.42*(LN(K23)))+4.15</f>
        <v>0.9322699900490945</v>
      </c>
    </row>
    <row r="24" spans="1:26" x14ac:dyDescent="0.25">
      <c r="A24" t="s">
        <v>57</v>
      </c>
      <c r="B24" s="9">
        <v>45491</v>
      </c>
      <c r="C24" t="s">
        <v>94</v>
      </c>
      <c r="D24" t="s">
        <v>132</v>
      </c>
      <c r="E24" s="43">
        <v>4.0999999999999996</v>
      </c>
      <c r="J24">
        <v>9</v>
      </c>
      <c r="K24" s="43">
        <f>E38</f>
        <v>0.5</v>
      </c>
      <c r="L24" s="2"/>
    </row>
    <row r="25" spans="1:26" x14ac:dyDescent="0.25">
      <c r="A25" t="s">
        <v>57</v>
      </c>
      <c r="B25" s="9">
        <v>45491</v>
      </c>
      <c r="C25" t="s">
        <v>94</v>
      </c>
      <c r="D25" t="s">
        <v>133</v>
      </c>
      <c r="E25" s="43">
        <v>5.4</v>
      </c>
      <c r="J25">
        <v>20</v>
      </c>
      <c r="K25" s="43">
        <f>E39</f>
        <v>3.9</v>
      </c>
      <c r="L25" s="2"/>
    </row>
    <row r="26" spans="1:26" x14ac:dyDescent="0.25">
      <c r="A26" t="s">
        <v>56</v>
      </c>
      <c r="B26" s="9">
        <v>45525</v>
      </c>
      <c r="C26" t="s">
        <v>71</v>
      </c>
      <c r="D26" t="s">
        <v>132</v>
      </c>
      <c r="E26">
        <v>15.7</v>
      </c>
    </row>
    <row r="27" spans="1:26" x14ac:dyDescent="0.25">
      <c r="A27" t="s">
        <v>56</v>
      </c>
      <c r="B27" s="9">
        <v>45525</v>
      </c>
      <c r="C27" t="s">
        <v>71</v>
      </c>
      <c r="D27" t="s">
        <v>133</v>
      </c>
      <c r="E27">
        <v>22.4</v>
      </c>
    </row>
    <row r="28" spans="1:26" x14ac:dyDescent="0.25">
      <c r="A28" t="s">
        <v>56</v>
      </c>
      <c r="B28" s="9">
        <v>45525</v>
      </c>
      <c r="C28" t="s">
        <v>94</v>
      </c>
      <c r="D28" t="s">
        <v>132</v>
      </c>
      <c r="E28">
        <v>19.200000000000003</v>
      </c>
    </row>
    <row r="29" spans="1:26" x14ac:dyDescent="0.25">
      <c r="A29" t="s">
        <v>56</v>
      </c>
      <c r="B29" s="9">
        <v>45525</v>
      </c>
      <c r="C29" t="s">
        <v>94</v>
      </c>
      <c r="D29" t="s">
        <v>133</v>
      </c>
      <c r="E29">
        <v>20.8</v>
      </c>
    </row>
    <row r="30" spans="1:26" x14ac:dyDescent="0.25">
      <c r="A30" t="s">
        <v>57</v>
      </c>
      <c r="B30" s="9">
        <v>45525</v>
      </c>
      <c r="C30" t="s">
        <v>71</v>
      </c>
      <c r="D30" t="s">
        <v>132</v>
      </c>
      <c r="E30">
        <v>7.4</v>
      </c>
    </row>
    <row r="31" spans="1:26" x14ac:dyDescent="0.25">
      <c r="A31" t="s">
        <v>57</v>
      </c>
      <c r="B31" s="9">
        <v>45525</v>
      </c>
      <c r="C31" t="s">
        <v>71</v>
      </c>
      <c r="D31" t="s">
        <v>133</v>
      </c>
      <c r="E31">
        <v>10.200000000000001</v>
      </c>
    </row>
    <row r="32" spans="1:26" x14ac:dyDescent="0.25">
      <c r="A32" t="s">
        <v>57</v>
      </c>
      <c r="B32" s="9">
        <v>45525</v>
      </c>
      <c r="C32" t="s">
        <v>94</v>
      </c>
      <c r="D32" t="s">
        <v>132</v>
      </c>
      <c r="E32">
        <v>6.6</v>
      </c>
    </row>
    <row r="33" spans="1:5" x14ac:dyDescent="0.25">
      <c r="A33" t="s">
        <v>57</v>
      </c>
      <c r="B33" s="9">
        <v>45525</v>
      </c>
      <c r="C33" t="s">
        <v>94</v>
      </c>
      <c r="D33" t="s">
        <v>133</v>
      </c>
      <c r="E33">
        <v>11.2</v>
      </c>
    </row>
    <row r="34" spans="1:5" x14ac:dyDescent="0.25">
      <c r="A34" t="s">
        <v>56</v>
      </c>
      <c r="B34" s="9">
        <v>45559</v>
      </c>
      <c r="C34" t="s">
        <v>71</v>
      </c>
      <c r="D34" t="s">
        <v>133</v>
      </c>
      <c r="E34">
        <v>13.399999999999999</v>
      </c>
    </row>
    <row r="35" spans="1:5" x14ac:dyDescent="0.25">
      <c r="A35" t="s">
        <v>56</v>
      </c>
      <c r="B35" s="9">
        <v>45559</v>
      </c>
      <c r="C35" t="s">
        <v>79</v>
      </c>
      <c r="D35" t="s">
        <v>133</v>
      </c>
      <c r="E35">
        <v>12.799999999999999</v>
      </c>
    </row>
    <row r="36" spans="1:5" x14ac:dyDescent="0.25">
      <c r="A36" t="s">
        <v>56</v>
      </c>
      <c r="B36" s="9">
        <v>45559</v>
      </c>
      <c r="C36" t="s">
        <v>94</v>
      </c>
      <c r="D36" t="s">
        <v>133</v>
      </c>
      <c r="E36">
        <v>32.875</v>
      </c>
    </row>
    <row r="37" spans="1:5" x14ac:dyDescent="0.25">
      <c r="A37" t="s">
        <v>57</v>
      </c>
      <c r="B37" s="9">
        <v>45559</v>
      </c>
      <c r="C37" t="s">
        <v>71</v>
      </c>
      <c r="D37" t="s">
        <v>133</v>
      </c>
      <c r="E37" s="43">
        <v>0.79999999999999993</v>
      </c>
    </row>
    <row r="38" spans="1:5" x14ac:dyDescent="0.25">
      <c r="A38" t="s">
        <v>57</v>
      </c>
      <c r="B38" s="9">
        <v>45559</v>
      </c>
      <c r="C38" t="s">
        <v>79</v>
      </c>
      <c r="D38" t="s">
        <v>133</v>
      </c>
      <c r="E38" s="43">
        <v>0.5</v>
      </c>
    </row>
    <row r="39" spans="1:5" x14ac:dyDescent="0.25">
      <c r="A39" t="s">
        <v>57</v>
      </c>
      <c r="B39" s="9">
        <v>45559</v>
      </c>
      <c r="C39" t="s">
        <v>94</v>
      </c>
      <c r="D39" t="s">
        <v>133</v>
      </c>
      <c r="E39" s="43">
        <v>3.9</v>
      </c>
    </row>
  </sheetData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1AAEC5-E47D-4B66-B28B-B78D7011BCBE}">
  <dimension ref="A1:AN58"/>
  <sheetViews>
    <sheetView topLeftCell="A13" zoomScale="98" zoomScaleNormal="98" workbookViewId="0">
      <selection activeCell="S23" sqref="S23"/>
    </sheetView>
  </sheetViews>
  <sheetFormatPr defaultRowHeight="15" x14ac:dyDescent="0.25"/>
  <cols>
    <col min="1" max="1" width="15.5703125" customWidth="1"/>
    <col min="8" max="8" width="10.7109375" customWidth="1"/>
    <col min="13" max="13" width="11.5703125" customWidth="1"/>
    <col min="16" max="16" width="11" customWidth="1"/>
    <col min="23" max="23" width="10" customWidth="1"/>
    <col min="28" max="28" width="11.140625" customWidth="1"/>
  </cols>
  <sheetData>
    <row r="1" spans="1:40" x14ac:dyDescent="0.25">
      <c r="A1" t="s">
        <v>135</v>
      </c>
    </row>
    <row r="2" spans="1:40" x14ac:dyDescent="0.25">
      <c r="A2" t="s">
        <v>136</v>
      </c>
      <c r="L2">
        <f>AVERAGE(1.071,1)</f>
        <v>1.0354999999999999</v>
      </c>
    </row>
    <row r="3" spans="1:40" x14ac:dyDescent="0.25">
      <c r="H3" t="s">
        <v>137</v>
      </c>
      <c r="P3" t="s">
        <v>138</v>
      </c>
      <c r="T3" t="s">
        <v>128</v>
      </c>
      <c r="U3" t="s">
        <v>139</v>
      </c>
      <c r="V3" t="s">
        <v>140</v>
      </c>
      <c r="X3" t="s">
        <v>57</v>
      </c>
      <c r="AB3" t="s">
        <v>141</v>
      </c>
    </row>
    <row r="4" spans="1:40" x14ac:dyDescent="0.25">
      <c r="A4" t="s">
        <v>0</v>
      </c>
      <c r="B4" t="s">
        <v>53</v>
      </c>
      <c r="C4" t="s">
        <v>2</v>
      </c>
      <c r="D4" t="s">
        <v>142</v>
      </c>
      <c r="E4" t="s">
        <v>143</v>
      </c>
      <c r="F4" t="s">
        <v>144</v>
      </c>
      <c r="H4" t="s">
        <v>114</v>
      </c>
      <c r="I4" t="s">
        <v>118</v>
      </c>
      <c r="J4" t="s">
        <v>119</v>
      </c>
      <c r="K4" t="s">
        <v>145</v>
      </c>
      <c r="L4" t="s">
        <v>146</v>
      </c>
      <c r="M4" t="s">
        <v>147</v>
      </c>
      <c r="P4" s="10">
        <v>44397</v>
      </c>
      <c r="Q4" t="s">
        <v>57</v>
      </c>
      <c r="R4" t="s">
        <v>126</v>
      </c>
      <c r="S4">
        <v>8</v>
      </c>
      <c r="T4">
        <f>4.15+(14.42*(LN(S4)))</f>
        <v>34.135547031023229</v>
      </c>
      <c r="U4">
        <f>AVERAGE(T4:T5)</f>
        <v>33.34579328526074</v>
      </c>
      <c r="V4" t="s">
        <v>148</v>
      </c>
      <c r="W4" t="s">
        <v>149</v>
      </c>
      <c r="X4" s="40" t="s">
        <v>56</v>
      </c>
      <c r="Y4" s="40" t="s">
        <v>57</v>
      </c>
      <c r="Z4" s="40" t="s">
        <v>56</v>
      </c>
      <c r="AA4" s="40" t="s">
        <v>150</v>
      </c>
      <c r="AB4" s="40" t="s">
        <v>151</v>
      </c>
      <c r="AC4" s="41"/>
      <c r="AD4" s="40"/>
      <c r="AE4" s="40" t="s">
        <v>57</v>
      </c>
      <c r="AF4" s="40" t="s">
        <v>56</v>
      </c>
      <c r="AG4" s="40" t="s">
        <v>150</v>
      </c>
      <c r="AH4" s="40" t="s">
        <v>152</v>
      </c>
      <c r="AL4" t="s">
        <v>153</v>
      </c>
    </row>
    <row r="5" spans="1:40" x14ac:dyDescent="0.25">
      <c r="A5" s="10">
        <v>44397</v>
      </c>
      <c r="B5" t="s">
        <v>57</v>
      </c>
      <c r="C5" t="s">
        <v>126</v>
      </c>
      <c r="D5" t="s">
        <v>127</v>
      </c>
      <c r="E5" t="s">
        <v>148</v>
      </c>
      <c r="F5" t="s">
        <v>149</v>
      </c>
      <c r="H5">
        <v>2021</v>
      </c>
      <c r="I5" t="s">
        <v>57</v>
      </c>
      <c r="J5" t="s">
        <v>126</v>
      </c>
      <c r="K5" t="s">
        <v>148</v>
      </c>
      <c r="L5" t="s">
        <v>154</v>
      </c>
      <c r="M5" t="s">
        <v>155</v>
      </c>
      <c r="P5" s="9">
        <v>44439</v>
      </c>
      <c r="Q5" t="s">
        <v>57</v>
      </c>
      <c r="R5" t="s">
        <v>126</v>
      </c>
      <c r="S5">
        <v>7.17</v>
      </c>
      <c r="T5">
        <f t="shared" ref="T5:T14" si="0">4.15+(14.42*(LN(S5)))</f>
        <v>32.556039539498251</v>
      </c>
      <c r="V5" t="s">
        <v>156</v>
      </c>
      <c r="W5" t="s">
        <v>157</v>
      </c>
      <c r="X5" s="40" t="s">
        <v>131</v>
      </c>
      <c r="Y5" s="40">
        <f>AVERAGE(E9:E10)</f>
        <v>0.56950000000000001</v>
      </c>
      <c r="Z5" s="40">
        <f>AVERAGE(E17:E18)</f>
        <v>0.83</v>
      </c>
      <c r="AA5" s="40">
        <f>STDEV(E9:E10)</f>
        <v>0.11808683245815355</v>
      </c>
      <c r="AB5" s="40">
        <f>STDEV(E17:E18)</f>
        <v>0.1796051224213828</v>
      </c>
      <c r="AC5" s="40"/>
      <c r="AD5" s="40" t="s">
        <v>131</v>
      </c>
      <c r="AE5" s="40">
        <f>AVERAGE(F9:F10)</f>
        <v>0.89249999999999996</v>
      </c>
      <c r="AF5" s="40">
        <f>AVERAGE(F17:F18)</f>
        <v>2.4059999999999997</v>
      </c>
      <c r="AG5" s="40">
        <f>STDEV(F9:F10)</f>
        <v>1.9834345212282658</v>
      </c>
      <c r="AH5" s="40">
        <f>STDEV(F17:F18)</f>
        <v>1.8625192616453672</v>
      </c>
      <c r="AL5" t="s">
        <v>53</v>
      </c>
      <c r="AM5" t="s">
        <v>114</v>
      </c>
      <c r="AN5" t="s">
        <v>128</v>
      </c>
    </row>
    <row r="6" spans="1:40" x14ac:dyDescent="0.25">
      <c r="A6" s="9">
        <v>44439</v>
      </c>
      <c r="B6" t="s">
        <v>57</v>
      </c>
      <c r="C6" t="s">
        <v>126</v>
      </c>
      <c r="D6" t="s">
        <v>127</v>
      </c>
      <c r="E6" t="s">
        <v>156</v>
      </c>
      <c r="F6" t="s">
        <v>157</v>
      </c>
      <c r="H6">
        <v>2022</v>
      </c>
      <c r="I6" t="s">
        <v>57</v>
      </c>
      <c r="J6" t="s">
        <v>126</v>
      </c>
      <c r="K6" t="s">
        <v>148</v>
      </c>
      <c r="L6" t="s">
        <v>158</v>
      </c>
      <c r="M6" t="s">
        <v>155</v>
      </c>
      <c r="P6" s="9">
        <v>44767</v>
      </c>
      <c r="Q6" t="s">
        <v>57</v>
      </c>
      <c r="R6" t="s">
        <v>126</v>
      </c>
      <c r="S6">
        <v>7</v>
      </c>
      <c r="T6">
        <f t="shared" si="0"/>
        <v>32.210024349377619</v>
      </c>
      <c r="U6">
        <f>AVERAGE(T6:T7)</f>
        <v>32.372969137500931</v>
      </c>
      <c r="V6" t="s">
        <v>148</v>
      </c>
      <c r="W6" t="s">
        <v>159</v>
      </c>
      <c r="X6" s="40" t="s">
        <v>160</v>
      </c>
      <c r="Y6" s="40">
        <f>AVERAGE(E11:E12)</f>
        <v>0.40900000000000003</v>
      </c>
      <c r="Z6" s="40">
        <f>AVERAGE(E19:E20)</f>
        <v>1.0375000000000001</v>
      </c>
      <c r="AA6" s="40">
        <f>STDEV(E11:E12)</f>
        <v>3.3941125496954272E-2</v>
      </c>
      <c r="AB6" s="40">
        <f>STDEV(E19:E20)</f>
        <v>3.7476659402887129E-2</v>
      </c>
      <c r="AC6" s="40"/>
      <c r="AD6" s="40" t="s">
        <v>160</v>
      </c>
      <c r="AE6" s="40">
        <f>AVERAGE(F11:F12)</f>
        <v>2.3850000000000002</v>
      </c>
      <c r="AF6" s="40">
        <f>AVERAGE(F19:F20)</f>
        <v>0.95950000000000002</v>
      </c>
      <c r="AG6" s="40">
        <f>STDEV(F11:F12)</f>
        <v>0.67316565568959275</v>
      </c>
      <c r="AH6" s="40">
        <f>STDEV(F19:F20)</f>
        <v>3.5022998872169699</v>
      </c>
      <c r="AL6" t="s">
        <v>57</v>
      </c>
      <c r="AM6">
        <v>2021</v>
      </c>
      <c r="AN6">
        <f>U4</f>
        <v>33.34579328526074</v>
      </c>
    </row>
    <row r="7" spans="1:40" x14ac:dyDescent="0.25">
      <c r="A7" s="9">
        <v>44767</v>
      </c>
      <c r="B7" t="s">
        <v>57</v>
      </c>
      <c r="C7" t="s">
        <v>126</v>
      </c>
      <c r="D7" t="s">
        <v>127</v>
      </c>
      <c r="E7" t="s">
        <v>148</v>
      </c>
      <c r="F7" t="s">
        <v>159</v>
      </c>
      <c r="H7">
        <v>2023</v>
      </c>
      <c r="I7" t="s">
        <v>57</v>
      </c>
      <c r="J7" t="s">
        <v>131</v>
      </c>
      <c r="K7">
        <f>AVERAGE(E9:E10)</f>
        <v>0.56950000000000001</v>
      </c>
      <c r="L7">
        <f>AVERAGE(F9:F10)</f>
        <v>0.89249999999999996</v>
      </c>
      <c r="M7" t="s">
        <v>161</v>
      </c>
      <c r="P7" s="9">
        <v>44802</v>
      </c>
      <c r="Q7" t="s">
        <v>57</v>
      </c>
      <c r="R7" t="s">
        <v>126</v>
      </c>
      <c r="S7">
        <v>7.16</v>
      </c>
      <c r="T7">
        <f t="shared" si="0"/>
        <v>32.535913925624236</v>
      </c>
      <c r="V7" t="s">
        <v>148</v>
      </c>
      <c r="W7" t="s">
        <v>157</v>
      </c>
      <c r="X7" s="40"/>
      <c r="Y7" s="41"/>
      <c r="Z7" s="40"/>
      <c r="AA7" s="40"/>
      <c r="AB7" s="40"/>
      <c r="AC7" s="40"/>
      <c r="AD7" s="40"/>
      <c r="AL7" t="s">
        <v>57</v>
      </c>
      <c r="AM7">
        <v>2022</v>
      </c>
      <c r="AN7">
        <f>U6</f>
        <v>32.372969137500931</v>
      </c>
    </row>
    <row r="8" spans="1:40" x14ac:dyDescent="0.25">
      <c r="A8" s="9">
        <v>44802</v>
      </c>
      <c r="B8" t="s">
        <v>57</v>
      </c>
      <c r="C8" t="s">
        <v>126</v>
      </c>
      <c r="D8" t="s">
        <v>127</v>
      </c>
      <c r="E8" t="s">
        <v>148</v>
      </c>
      <c r="F8" t="s">
        <v>157</v>
      </c>
      <c r="H8">
        <v>2023</v>
      </c>
      <c r="I8" t="s">
        <v>57</v>
      </c>
      <c r="J8" t="s">
        <v>160</v>
      </c>
      <c r="K8">
        <f>AVERAGE(E11:E12)</f>
        <v>0.40900000000000003</v>
      </c>
      <c r="L8">
        <f>AVERAGE(F11:F12)</f>
        <v>2.3850000000000002</v>
      </c>
      <c r="P8" s="9">
        <v>45197</v>
      </c>
      <c r="Q8" t="s">
        <v>57</v>
      </c>
      <c r="R8" t="s">
        <v>131</v>
      </c>
      <c r="S8">
        <f>AVERAGE(F9:F10)</f>
        <v>0.89249999999999996</v>
      </c>
      <c r="T8">
        <f>4.15+(14.42*(LN(S8)))</f>
        <v>2.510031203965295</v>
      </c>
      <c r="U8">
        <f>T8</f>
        <v>2.510031203965295</v>
      </c>
      <c r="X8" s="40"/>
      <c r="Y8" s="41"/>
      <c r="Z8" s="40"/>
      <c r="AA8" s="40"/>
      <c r="AB8" s="40"/>
      <c r="AC8" s="40"/>
      <c r="AD8" s="40"/>
      <c r="AL8" t="s">
        <v>57</v>
      </c>
      <c r="AM8">
        <v>2023</v>
      </c>
      <c r="AN8">
        <f>U8</f>
        <v>2.510031203965295</v>
      </c>
    </row>
    <row r="9" spans="1:40" x14ac:dyDescent="0.25">
      <c r="A9" s="9">
        <v>45197</v>
      </c>
      <c r="B9" t="s">
        <v>57</v>
      </c>
      <c r="C9" t="s">
        <v>131</v>
      </c>
      <c r="D9" t="s">
        <v>132</v>
      </c>
      <c r="E9">
        <v>0.48599999999999999</v>
      </c>
      <c r="F9" s="40">
        <v>-0.51</v>
      </c>
      <c r="G9" s="40"/>
      <c r="H9">
        <v>2024</v>
      </c>
      <c r="I9" t="s">
        <v>57</v>
      </c>
      <c r="J9" s="40" t="s">
        <v>131</v>
      </c>
      <c r="L9" s="2">
        <f>AVERAGE('nutrient graphs 2024'!K15,'nutrient graphs 2024'!K18,'nutrient graphs 2024'!K21)</f>
        <v>5.95</v>
      </c>
      <c r="M9" s="40" t="s">
        <v>225</v>
      </c>
      <c r="N9" s="40"/>
      <c r="O9" s="40"/>
      <c r="P9" s="41">
        <v>45197</v>
      </c>
      <c r="Q9" t="s">
        <v>57</v>
      </c>
      <c r="R9" t="s">
        <v>160</v>
      </c>
      <c r="S9">
        <f>AVERAGE(F11:F12)</f>
        <v>2.3850000000000002</v>
      </c>
      <c r="U9" s="40"/>
      <c r="V9" s="40"/>
      <c r="X9" s="40"/>
      <c r="Y9" s="41"/>
      <c r="Z9" s="40"/>
      <c r="AA9" s="40"/>
      <c r="AB9" s="40"/>
      <c r="AC9" s="40"/>
      <c r="AD9" s="40"/>
      <c r="AL9" t="s">
        <v>56</v>
      </c>
      <c r="AM9">
        <v>2021</v>
      </c>
      <c r="AN9">
        <f>U10</f>
        <v>42.168326817244612</v>
      </c>
    </row>
    <row r="10" spans="1:40" x14ac:dyDescent="0.25">
      <c r="A10" s="41">
        <v>45197</v>
      </c>
      <c r="B10" t="s">
        <v>57</v>
      </c>
      <c r="C10" t="s">
        <v>131</v>
      </c>
      <c r="D10" t="s">
        <v>133</v>
      </c>
      <c r="E10">
        <v>0.65300000000000002</v>
      </c>
      <c r="F10" s="40">
        <v>2.2949999999999999</v>
      </c>
      <c r="G10" s="40"/>
      <c r="H10">
        <v>2024</v>
      </c>
      <c r="I10" t="s">
        <v>57</v>
      </c>
      <c r="J10" s="40" t="s">
        <v>79</v>
      </c>
      <c r="L10" s="2">
        <f>AVERAGE('nutrient graphs 2024'!K16,'nutrient graphs 2024'!K19)</f>
        <v>3.2249999999999996</v>
      </c>
      <c r="M10" s="40" t="s">
        <v>226</v>
      </c>
      <c r="N10" s="40"/>
      <c r="O10" s="40"/>
      <c r="P10" s="9">
        <v>44397</v>
      </c>
      <c r="Q10" t="s">
        <v>134</v>
      </c>
      <c r="R10" t="s">
        <v>126</v>
      </c>
      <c r="S10" s="40">
        <v>13</v>
      </c>
      <c r="T10">
        <f t="shared" si="0"/>
        <v>41.136569734595355</v>
      </c>
      <c r="U10" s="40">
        <f>AVERAGE(T10:T11)</f>
        <v>42.168326817244612</v>
      </c>
      <c r="V10" s="40"/>
      <c r="X10" s="40"/>
      <c r="Y10" s="41"/>
      <c r="Z10" s="40"/>
      <c r="AA10" s="40"/>
      <c r="AB10" s="40"/>
      <c r="AC10" s="40"/>
      <c r="AD10" s="40"/>
      <c r="AL10" t="s">
        <v>56</v>
      </c>
      <c r="AM10">
        <v>2022</v>
      </c>
      <c r="AN10">
        <f>U12</f>
        <v>37.058950460483096</v>
      </c>
    </row>
    <row r="11" spans="1:40" x14ac:dyDescent="0.25">
      <c r="A11" s="9">
        <v>45197</v>
      </c>
      <c r="B11" t="s">
        <v>57</v>
      </c>
      <c r="C11" t="s">
        <v>160</v>
      </c>
      <c r="D11" t="s">
        <v>132</v>
      </c>
      <c r="E11">
        <v>0.38500000000000001</v>
      </c>
      <c r="F11" s="40">
        <v>2.8610000000000002</v>
      </c>
      <c r="G11" s="40"/>
      <c r="H11">
        <v>2024</v>
      </c>
      <c r="I11" t="s">
        <v>57</v>
      </c>
      <c r="J11" s="40" t="s">
        <v>160</v>
      </c>
      <c r="L11" s="2">
        <f>AVERAGE('nutrient graphs 2024'!L17,'nutrient graphs 2024'!L20,'nutrient graphs 2024'!L22)</f>
        <v>1.4495689014324229</v>
      </c>
      <c r="M11" s="40" t="s">
        <v>225</v>
      </c>
      <c r="N11" s="40"/>
      <c r="O11" s="40"/>
      <c r="P11" s="9">
        <v>44439</v>
      </c>
      <c r="Q11" t="s">
        <v>134</v>
      </c>
      <c r="R11" t="s">
        <v>126</v>
      </c>
      <c r="S11" s="40">
        <v>15</v>
      </c>
      <c r="T11">
        <f t="shared" si="0"/>
        <v>43.200083899893869</v>
      </c>
      <c r="U11" s="40"/>
      <c r="V11" s="40"/>
      <c r="X11" s="40"/>
      <c r="Y11" s="41"/>
      <c r="Z11" s="40"/>
      <c r="AA11" s="40"/>
      <c r="AB11" s="40"/>
      <c r="AC11" s="40"/>
      <c r="AD11" s="40"/>
      <c r="AL11" t="s">
        <v>56</v>
      </c>
      <c r="AM11">
        <v>2023</v>
      </c>
      <c r="AN11">
        <f>U14</f>
        <v>16.810264205106861</v>
      </c>
    </row>
    <row r="12" spans="1:40" x14ac:dyDescent="0.25">
      <c r="A12" s="41">
        <v>45197</v>
      </c>
      <c r="B12" t="s">
        <v>57</v>
      </c>
      <c r="C12" t="s">
        <v>160</v>
      </c>
      <c r="D12" t="s">
        <v>133</v>
      </c>
      <c r="E12">
        <v>0.433</v>
      </c>
      <c r="F12" s="40">
        <v>1.909</v>
      </c>
      <c r="G12" s="40"/>
      <c r="H12" s="40">
        <v>2021</v>
      </c>
      <c r="I12" s="40" t="s">
        <v>134</v>
      </c>
      <c r="J12" s="40" t="s">
        <v>126</v>
      </c>
      <c r="K12" s="40" t="s">
        <v>162</v>
      </c>
      <c r="L12" s="40">
        <f>AVERAGE(F13:F14)</f>
        <v>14</v>
      </c>
      <c r="M12" s="40"/>
      <c r="N12" s="40"/>
      <c r="O12" s="40"/>
      <c r="P12" s="9">
        <v>44767</v>
      </c>
      <c r="Q12" t="s">
        <v>134</v>
      </c>
      <c r="R12" t="s">
        <v>126</v>
      </c>
      <c r="S12" s="40">
        <v>12</v>
      </c>
      <c r="T12">
        <f t="shared" si="0"/>
        <v>39.982353889942964</v>
      </c>
      <c r="U12" s="40">
        <f>AVERAGE(T12:T13)</f>
        <v>37.058950460483096</v>
      </c>
      <c r="V12" s="40"/>
    </row>
    <row r="13" spans="1:40" x14ac:dyDescent="0.25">
      <c r="A13" s="9">
        <v>44397</v>
      </c>
      <c r="B13" t="s">
        <v>134</v>
      </c>
      <c r="C13" t="s">
        <v>126</v>
      </c>
      <c r="D13" t="s">
        <v>127</v>
      </c>
      <c r="E13">
        <v>1.071</v>
      </c>
      <c r="F13" s="40">
        <v>13</v>
      </c>
      <c r="G13" s="40"/>
      <c r="H13" s="40">
        <v>2022</v>
      </c>
      <c r="I13" s="40" t="s">
        <v>56</v>
      </c>
      <c r="J13" s="40" t="s">
        <v>126</v>
      </c>
      <c r="K13" s="40" t="s">
        <v>148</v>
      </c>
      <c r="L13" s="40">
        <f>AVERAGE(F15:F16)</f>
        <v>10</v>
      </c>
      <c r="M13" s="40"/>
      <c r="N13" s="40"/>
      <c r="O13" s="40"/>
      <c r="P13" s="9">
        <v>44802</v>
      </c>
      <c r="Q13" t="s">
        <v>134</v>
      </c>
      <c r="R13" t="s">
        <v>126</v>
      </c>
      <c r="S13" s="40">
        <v>8</v>
      </c>
      <c r="T13">
        <f t="shared" si="0"/>
        <v>34.135547031023229</v>
      </c>
      <c r="U13" s="40"/>
      <c r="V13" s="40"/>
      <c r="X13" s="40"/>
      <c r="Y13" s="41"/>
      <c r="Z13" s="40"/>
      <c r="AA13" s="40"/>
      <c r="AB13" s="40"/>
      <c r="AC13" s="40"/>
      <c r="AD13" s="40"/>
      <c r="AE13" s="40"/>
      <c r="AF13" s="40"/>
    </row>
    <row r="14" spans="1:40" x14ac:dyDescent="0.25">
      <c r="A14" s="9">
        <v>44439</v>
      </c>
      <c r="B14" t="s">
        <v>134</v>
      </c>
      <c r="C14" t="s">
        <v>126</v>
      </c>
      <c r="D14" t="s">
        <v>127</v>
      </c>
      <c r="E14" t="s">
        <v>148</v>
      </c>
      <c r="F14" s="40">
        <v>15</v>
      </c>
      <c r="G14" s="40"/>
      <c r="H14" s="40">
        <v>2023</v>
      </c>
      <c r="I14" s="40" t="s">
        <v>134</v>
      </c>
      <c r="J14" s="40" t="s">
        <v>131</v>
      </c>
      <c r="K14" s="40">
        <f>AVERAGE(E17:E18)</f>
        <v>0.83</v>
      </c>
      <c r="L14" s="40">
        <f>AVERAGE(F17:F18)</f>
        <v>2.4059999999999997</v>
      </c>
      <c r="M14" s="40"/>
      <c r="N14" s="40"/>
      <c r="O14" s="40"/>
      <c r="P14" s="9">
        <v>45197</v>
      </c>
      <c r="Q14" t="s">
        <v>134</v>
      </c>
      <c r="R14" t="s">
        <v>131</v>
      </c>
      <c r="S14" s="40">
        <f>AVERAGE(F17:F18)</f>
        <v>2.4059999999999997</v>
      </c>
      <c r="T14">
        <f t="shared" si="0"/>
        <v>16.810264205106861</v>
      </c>
      <c r="U14" s="40">
        <f>T14</f>
        <v>16.810264205106861</v>
      </c>
      <c r="V14" s="40"/>
      <c r="X14" s="40"/>
      <c r="Y14" s="41"/>
      <c r="Z14" s="40"/>
      <c r="AA14" s="40"/>
      <c r="AB14" s="40"/>
      <c r="AC14" s="40"/>
      <c r="AD14" s="40"/>
      <c r="AE14" s="40"/>
      <c r="AF14" s="40"/>
    </row>
    <row r="15" spans="1:40" x14ac:dyDescent="0.25">
      <c r="A15" s="9">
        <v>44767</v>
      </c>
      <c r="B15" t="s">
        <v>134</v>
      </c>
      <c r="C15" t="s">
        <v>126</v>
      </c>
      <c r="D15" t="s">
        <v>127</v>
      </c>
      <c r="E15" t="s">
        <v>148</v>
      </c>
      <c r="F15" s="40">
        <v>12</v>
      </c>
      <c r="G15" s="40"/>
      <c r="H15" s="40">
        <v>2023</v>
      </c>
      <c r="I15" s="40" t="s">
        <v>134</v>
      </c>
      <c r="J15" s="40" t="s">
        <v>160</v>
      </c>
      <c r="K15" s="40">
        <f>AVERAGE(E19:E20)</f>
        <v>1.0375000000000001</v>
      </c>
      <c r="L15" s="40">
        <f>AVERAGE(F19:F20)</f>
        <v>0.95950000000000002</v>
      </c>
      <c r="M15" s="40"/>
      <c r="N15" s="40"/>
      <c r="O15" s="40"/>
      <c r="P15" s="9">
        <v>45197</v>
      </c>
      <c r="Q15" t="s">
        <v>134</v>
      </c>
      <c r="R15" t="s">
        <v>160</v>
      </c>
      <c r="S15" s="40">
        <f>AVERAGE(F19:F20)</f>
        <v>0.95950000000000002</v>
      </c>
      <c r="U15" s="40"/>
      <c r="V15" s="40"/>
      <c r="X15" s="40"/>
      <c r="Y15" s="41"/>
      <c r="Z15" s="40"/>
      <c r="AA15" s="40"/>
      <c r="AB15" s="40"/>
      <c r="AC15" s="40"/>
      <c r="AD15" s="40"/>
      <c r="AE15" s="40"/>
      <c r="AF15" s="40"/>
    </row>
    <row r="16" spans="1:40" x14ac:dyDescent="0.25">
      <c r="A16" s="9">
        <v>44802</v>
      </c>
      <c r="B16" t="s">
        <v>134</v>
      </c>
      <c r="C16" t="s">
        <v>126</v>
      </c>
      <c r="D16" t="s">
        <v>127</v>
      </c>
      <c r="E16" t="s">
        <v>148</v>
      </c>
      <c r="F16" s="40">
        <v>8</v>
      </c>
      <c r="G16" s="40"/>
      <c r="H16" s="40">
        <v>2024</v>
      </c>
      <c r="I16" s="40" t="s">
        <v>134</v>
      </c>
      <c r="J16" s="40" t="s">
        <v>131</v>
      </c>
      <c r="K16" s="40"/>
      <c r="L16" s="56">
        <f>AVERAGE('nutrient graphs 2024'!K2,'nutrient graphs 2024'!K5,'nutrient graphs 2024'!K8)</f>
        <v>15.258333333333333</v>
      </c>
      <c r="M16" s="40" t="s">
        <v>225</v>
      </c>
      <c r="N16" s="40"/>
      <c r="O16" s="40"/>
      <c r="P16" s="40"/>
      <c r="Q16" s="40"/>
      <c r="R16" s="40"/>
      <c r="S16" s="40"/>
      <c r="T16" s="40"/>
      <c r="U16" s="40"/>
      <c r="V16" s="40"/>
      <c r="X16" s="40"/>
      <c r="Y16" s="41"/>
      <c r="Z16" s="40"/>
      <c r="AA16" s="40"/>
      <c r="AB16" s="40"/>
      <c r="AC16" s="40"/>
      <c r="AD16" s="40"/>
      <c r="AE16" s="40"/>
      <c r="AF16" s="40"/>
    </row>
    <row r="17" spans="1:32" x14ac:dyDescent="0.25">
      <c r="A17" s="9">
        <v>45197</v>
      </c>
      <c r="B17" t="s">
        <v>134</v>
      </c>
      <c r="C17" t="s">
        <v>131</v>
      </c>
      <c r="D17" t="s">
        <v>132</v>
      </c>
      <c r="E17">
        <v>0.70299999999999996</v>
      </c>
      <c r="F17">
        <v>3.7229999999999999</v>
      </c>
      <c r="H17" s="40">
        <v>2024</v>
      </c>
      <c r="I17" s="40" t="s">
        <v>134</v>
      </c>
      <c r="J17" s="40" t="s">
        <v>79</v>
      </c>
      <c r="K17" s="40"/>
      <c r="L17" s="56">
        <f>AVERAGE('nutrient graphs 2024'!K3,'nutrient graphs 2024'!K6)</f>
        <v>13.025</v>
      </c>
      <c r="M17" s="40" t="s">
        <v>226</v>
      </c>
      <c r="X17" s="40"/>
      <c r="Y17" s="41"/>
      <c r="Z17" s="40"/>
      <c r="AA17" s="40"/>
      <c r="AB17" s="40"/>
      <c r="AC17" s="40"/>
      <c r="AD17" s="40"/>
      <c r="AE17" s="40"/>
      <c r="AF17" s="40"/>
    </row>
    <row r="18" spans="1:32" x14ac:dyDescent="0.25">
      <c r="A18" s="9">
        <v>45197</v>
      </c>
      <c r="B18" t="s">
        <v>134</v>
      </c>
      <c r="C18" t="s">
        <v>131</v>
      </c>
      <c r="D18" t="s">
        <v>133</v>
      </c>
      <c r="E18">
        <v>0.95699999999999996</v>
      </c>
      <c r="F18">
        <v>1.089</v>
      </c>
      <c r="H18" s="40">
        <v>2024</v>
      </c>
      <c r="I18" s="40" t="s">
        <v>134</v>
      </c>
      <c r="J18" s="40" t="s">
        <v>160</v>
      </c>
      <c r="K18" s="40"/>
      <c r="L18" s="56">
        <f>AVERAGE('nutrient graphs 2024'!K4,'nutrient graphs 2024'!K7,'nutrient graphs 2024'!K9)</f>
        <v>18.033333333333331</v>
      </c>
      <c r="M18" s="40" t="s">
        <v>225</v>
      </c>
      <c r="X18" s="40"/>
      <c r="Y18" s="41"/>
      <c r="Z18" s="40"/>
      <c r="AA18" s="40"/>
      <c r="AB18" s="40"/>
      <c r="AC18" s="40"/>
      <c r="AD18" s="40"/>
      <c r="AE18" s="40"/>
      <c r="AF18" s="40"/>
    </row>
    <row r="19" spans="1:32" x14ac:dyDescent="0.25">
      <c r="A19" s="9">
        <v>45197</v>
      </c>
      <c r="B19" t="s">
        <v>134</v>
      </c>
      <c r="C19" t="s">
        <v>160</v>
      </c>
      <c r="D19" t="s">
        <v>132</v>
      </c>
      <c r="E19">
        <v>1.0109999999999999</v>
      </c>
      <c r="F19">
        <v>3.4359999999999999</v>
      </c>
      <c r="H19" s="40"/>
      <c r="I19" s="40"/>
      <c r="J19" s="40"/>
      <c r="K19" s="40"/>
      <c r="L19" s="40"/>
      <c r="M19" s="40"/>
      <c r="X19" s="40"/>
      <c r="Y19" s="41"/>
      <c r="Z19" s="40"/>
      <c r="AA19" s="40"/>
      <c r="AB19" s="40"/>
      <c r="AC19" s="40"/>
      <c r="AD19" s="40"/>
      <c r="AE19" s="40"/>
      <c r="AF19" s="40"/>
    </row>
    <row r="20" spans="1:32" x14ac:dyDescent="0.25">
      <c r="A20" s="9">
        <v>45197</v>
      </c>
      <c r="B20" t="s">
        <v>134</v>
      </c>
      <c r="C20" t="s">
        <v>160</v>
      </c>
      <c r="D20" t="s">
        <v>133</v>
      </c>
      <c r="E20">
        <v>1.0640000000000001</v>
      </c>
      <c r="F20">
        <v>-1.5169999999999999</v>
      </c>
      <c r="H20" s="55" t="s">
        <v>227</v>
      </c>
      <c r="X20" s="40"/>
      <c r="Y20" s="41"/>
      <c r="Z20" s="40"/>
      <c r="AA20" s="40"/>
      <c r="AB20" s="40"/>
      <c r="AC20" s="40"/>
      <c r="AD20" s="40"/>
      <c r="AE20" s="40"/>
      <c r="AF20" s="40"/>
    </row>
    <row r="21" spans="1:32" x14ac:dyDescent="0.25">
      <c r="B21" s="9"/>
      <c r="H21" s="55" t="s">
        <v>205</v>
      </c>
      <c r="M21" s="55" t="s">
        <v>57</v>
      </c>
    </row>
    <row r="22" spans="1:32" x14ac:dyDescent="0.25">
      <c r="B22" s="9"/>
      <c r="I22" s="55">
        <v>2023</v>
      </c>
      <c r="J22" s="55">
        <v>2024</v>
      </c>
      <c r="N22" s="55">
        <v>2023</v>
      </c>
      <c r="O22" s="55">
        <v>2024</v>
      </c>
    </row>
    <row r="23" spans="1:32" x14ac:dyDescent="0.25">
      <c r="B23" s="9"/>
      <c r="H23" t="s">
        <v>131</v>
      </c>
      <c r="I23">
        <f>L14</f>
        <v>2.4059999999999997</v>
      </c>
      <c r="J23" s="2">
        <f>L16</f>
        <v>15.258333333333333</v>
      </c>
      <c r="M23" t="s">
        <v>131</v>
      </c>
      <c r="N23">
        <f>L7</f>
        <v>0.89249999999999996</v>
      </c>
      <c r="O23" s="2">
        <f>L9</f>
        <v>5.95</v>
      </c>
      <c r="W23" s="42"/>
    </row>
    <row r="24" spans="1:32" x14ac:dyDescent="0.25">
      <c r="B24" s="9"/>
      <c r="H24" t="s">
        <v>228</v>
      </c>
      <c r="J24" s="2">
        <f t="shared" ref="J24:J25" si="1">L17</f>
        <v>13.025</v>
      </c>
      <c r="M24" t="s">
        <v>228</v>
      </c>
      <c r="O24" s="2">
        <f t="shared" ref="O24:O25" si="2">L10</f>
        <v>3.2249999999999996</v>
      </c>
      <c r="AA24" s="10"/>
    </row>
    <row r="25" spans="1:32" x14ac:dyDescent="0.25">
      <c r="B25" s="9"/>
      <c r="H25" t="s">
        <v>160</v>
      </c>
      <c r="I25">
        <f>L15</f>
        <v>0.95950000000000002</v>
      </c>
      <c r="J25" s="2">
        <f t="shared" si="1"/>
        <v>18.033333333333331</v>
      </c>
      <c r="M25" t="s">
        <v>160</v>
      </c>
      <c r="N25">
        <f>L8</f>
        <v>2.3850000000000002</v>
      </c>
      <c r="O25" s="2">
        <f t="shared" si="2"/>
        <v>1.4495689014324229</v>
      </c>
      <c r="AA25" s="9"/>
    </row>
    <row r="26" spans="1:32" x14ac:dyDescent="0.25">
      <c r="B26" s="9"/>
      <c r="AC26" s="9"/>
    </row>
    <row r="27" spans="1:32" x14ac:dyDescent="0.25">
      <c r="B27" s="9"/>
      <c r="AC27" s="9"/>
    </row>
    <row r="28" spans="1:32" x14ac:dyDescent="0.25">
      <c r="B28" s="9"/>
      <c r="AC28" s="9"/>
    </row>
    <row r="29" spans="1:32" x14ac:dyDescent="0.25">
      <c r="B29" s="9"/>
    </row>
    <row r="30" spans="1:32" x14ac:dyDescent="0.25">
      <c r="B30" s="9"/>
    </row>
    <row r="31" spans="1:32" x14ac:dyDescent="0.25">
      <c r="B31" s="9"/>
    </row>
    <row r="32" spans="1:32" x14ac:dyDescent="0.25">
      <c r="B32" s="9"/>
    </row>
    <row r="33" spans="2:2" x14ac:dyDescent="0.25">
      <c r="B33" s="9"/>
    </row>
    <row r="34" spans="2:2" x14ac:dyDescent="0.25">
      <c r="B34" s="9"/>
    </row>
    <row r="35" spans="2:2" x14ac:dyDescent="0.25">
      <c r="B35" s="9"/>
    </row>
    <row r="36" spans="2:2" x14ac:dyDescent="0.25">
      <c r="B36" s="9"/>
    </row>
    <row r="37" spans="2:2" x14ac:dyDescent="0.25">
      <c r="B37" s="9"/>
    </row>
    <row r="38" spans="2:2" x14ac:dyDescent="0.25">
      <c r="B38" s="9"/>
    </row>
    <row r="39" spans="2:2" x14ac:dyDescent="0.25">
      <c r="B39" s="9"/>
    </row>
    <row r="40" spans="2:2" x14ac:dyDescent="0.25">
      <c r="B40" s="9"/>
    </row>
    <row r="41" spans="2:2" x14ac:dyDescent="0.25">
      <c r="B41" s="9"/>
    </row>
    <row r="42" spans="2:2" x14ac:dyDescent="0.25">
      <c r="B42" s="9"/>
    </row>
    <row r="43" spans="2:2" x14ac:dyDescent="0.25">
      <c r="B43" s="9"/>
    </row>
    <row r="44" spans="2:2" x14ac:dyDescent="0.25">
      <c r="B44" s="9"/>
    </row>
    <row r="45" spans="2:2" x14ac:dyDescent="0.25">
      <c r="B45" s="9"/>
    </row>
    <row r="46" spans="2:2" x14ac:dyDescent="0.25">
      <c r="B46" s="9"/>
    </row>
    <row r="47" spans="2:2" x14ac:dyDescent="0.25">
      <c r="B47" s="9"/>
    </row>
    <row r="48" spans="2:2" x14ac:dyDescent="0.25">
      <c r="B48" s="9"/>
    </row>
    <row r="49" spans="2:2" x14ac:dyDescent="0.25">
      <c r="B49" s="9"/>
    </row>
    <row r="50" spans="2:2" x14ac:dyDescent="0.25">
      <c r="B50" s="9"/>
    </row>
    <row r="51" spans="2:2" x14ac:dyDescent="0.25">
      <c r="B51" s="9"/>
    </row>
    <row r="52" spans="2:2" x14ac:dyDescent="0.25">
      <c r="B52" s="9"/>
    </row>
    <row r="53" spans="2:2" x14ac:dyDescent="0.25">
      <c r="B53" s="9"/>
    </row>
    <row r="54" spans="2:2" x14ac:dyDescent="0.25">
      <c r="B54" s="9"/>
    </row>
    <row r="55" spans="2:2" x14ac:dyDescent="0.25">
      <c r="B55" s="9"/>
    </row>
    <row r="56" spans="2:2" x14ac:dyDescent="0.25">
      <c r="B56" s="9"/>
    </row>
    <row r="57" spans="2:2" x14ac:dyDescent="0.25">
      <c r="B57" s="9"/>
    </row>
    <row r="58" spans="2:2" x14ac:dyDescent="0.25">
      <c r="B58" s="9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FAWN PROFILES</vt:lpstr>
      <vt:lpstr>WYNONAH PROFILES</vt:lpstr>
      <vt:lpstr>Secchi Depth</vt:lpstr>
      <vt:lpstr>SpatialSecchi</vt:lpstr>
      <vt:lpstr>LiCOR data</vt:lpstr>
      <vt:lpstr>chla data</vt:lpstr>
      <vt:lpstr>Chla over time</vt:lpstr>
      <vt:lpstr>nutrient graphs 2024</vt:lpstr>
      <vt:lpstr>nutrient data</vt:lpstr>
      <vt:lpstr>TSI Over Time</vt:lpstr>
      <vt:lpstr>Clean His Da WYN COL for PLEON</vt:lpstr>
      <vt:lpstr>FINAL RAW DATA WYNON COL</vt:lpstr>
      <vt:lpstr>Raw Historical Data WYNONAH COL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John Calzola</dc:creator>
  <cp:keywords/>
  <dc:description/>
  <cp:lastModifiedBy>Craig Lukatch</cp:lastModifiedBy>
  <cp:revision/>
  <dcterms:created xsi:type="dcterms:W3CDTF">2023-10-14T18:52:35Z</dcterms:created>
  <dcterms:modified xsi:type="dcterms:W3CDTF">2025-02-19T21:31:03Z</dcterms:modified>
  <cp:category/>
  <cp:contentStatus/>
</cp:coreProperties>
</file>